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rko\Kawasaki 2023\Ceniki Kawasaki\Oktober 22\"/>
    </mc:Choice>
  </mc:AlternateContent>
  <xr:revisionPtr revIDLastSave="0" documentId="13_ncr:1_{ECB7304A-C26D-4994-AD97-011195ABC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SR" sheetId="7" r:id="rId1"/>
    <sheet name="Sheet2" sheetId="2" r:id="rId2"/>
    <sheet name="Sheet3" sheetId="3" r:id="rId3"/>
  </sheets>
  <definedNames>
    <definedName name="_xlnm._FilterDatabase" localSheetId="0" hidden="1">'2022 SR'!$B$9:$F$156</definedName>
    <definedName name="_xlnm.Print_Area" localSheetId="0">'2022 SR'!$A$1:$O$159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5" i="7" l="1"/>
  <c r="N151" i="7"/>
  <c r="N104" i="7" l="1"/>
  <c r="N108" i="7"/>
  <c r="N112" i="7"/>
  <c r="N117" i="7"/>
  <c r="M113" i="7"/>
  <c r="L113" i="7" s="1"/>
  <c r="M114" i="7"/>
  <c r="L114" i="7" s="1"/>
  <c r="M115" i="7"/>
  <c r="L115" i="7" s="1"/>
  <c r="M116" i="7"/>
  <c r="N116" i="7" s="1"/>
  <c r="M109" i="7"/>
  <c r="N109" i="7" s="1"/>
  <c r="M110" i="7"/>
  <c r="N110" i="7" s="1"/>
  <c r="M111" i="7"/>
  <c r="N111" i="7" s="1"/>
  <c r="M105" i="7"/>
  <c r="L105" i="7" s="1"/>
  <c r="M107" i="7"/>
  <c r="L107" i="7" s="1"/>
  <c r="M106" i="7"/>
  <c r="L106" i="7" s="1"/>
  <c r="M101" i="7"/>
  <c r="L101" i="7" s="1"/>
  <c r="M102" i="7"/>
  <c r="L102" i="7" s="1"/>
  <c r="M103" i="7"/>
  <c r="N103" i="7" s="1"/>
  <c r="N84" i="7"/>
  <c r="M82" i="7"/>
  <c r="L82" i="7" s="1"/>
  <c r="M83" i="7"/>
  <c r="L83" i="7" s="1"/>
  <c r="N81" i="7"/>
  <c r="M79" i="7"/>
  <c r="N79" i="7" s="1"/>
  <c r="M80" i="7"/>
  <c r="L80" i="7" s="1"/>
  <c r="N51" i="7"/>
  <c r="N53" i="7"/>
  <c r="M50" i="7"/>
  <c r="N50" i="7" s="1"/>
  <c r="M52" i="7"/>
  <c r="L52" i="7" s="1"/>
  <c r="N48" i="7"/>
  <c r="M46" i="7"/>
  <c r="N46" i="7" s="1"/>
  <c r="M47" i="7"/>
  <c r="N47" i="7" s="1"/>
  <c r="N21" i="7"/>
  <c r="N25" i="7"/>
  <c r="M22" i="7"/>
  <c r="L22" i="7" s="1"/>
  <c r="M23" i="7"/>
  <c r="L23" i="7" s="1"/>
  <c r="M24" i="7"/>
  <c r="L24" i="7" s="1"/>
  <c r="M18" i="7"/>
  <c r="N18" i="7" s="1"/>
  <c r="M19" i="7"/>
  <c r="N19" i="7" s="1"/>
  <c r="M20" i="7"/>
  <c r="N20" i="7" s="1"/>
  <c r="M94" i="7"/>
  <c r="M97" i="7"/>
  <c r="M95" i="7"/>
  <c r="M98" i="7"/>
  <c r="M76" i="7"/>
  <c r="L76" i="7" s="1"/>
  <c r="M77" i="7"/>
  <c r="N77" i="7" s="1"/>
  <c r="M68" i="7"/>
  <c r="M72" i="7"/>
  <c r="M69" i="7"/>
  <c r="M73" i="7"/>
  <c r="M74" i="7"/>
  <c r="M70" i="7"/>
  <c r="I64" i="7"/>
  <c r="I65" i="7"/>
  <c r="I66" i="7"/>
  <c r="M62" i="7"/>
  <c r="M60" i="7"/>
  <c r="M58" i="7"/>
  <c r="M56" i="7"/>
  <c r="M54" i="7"/>
  <c r="M43" i="7"/>
  <c r="L43" i="7" s="1"/>
  <c r="M44" i="7"/>
  <c r="N44" i="7" s="1"/>
  <c r="M40" i="7"/>
  <c r="L40" i="7" s="1"/>
  <c r="M41" i="7"/>
  <c r="N41" i="7" s="1"/>
  <c r="N42" i="7"/>
  <c r="M38" i="7"/>
  <c r="M33" i="7"/>
  <c r="M37" i="7"/>
  <c r="M32" i="7"/>
  <c r="M36" i="7"/>
  <c r="M31" i="7"/>
  <c r="M35" i="7"/>
  <c r="M30" i="7"/>
  <c r="M26" i="7"/>
  <c r="L26" i="7" s="1"/>
  <c r="M27" i="7"/>
  <c r="L27" i="7" s="1"/>
  <c r="M28" i="7"/>
  <c r="L28" i="7" s="1"/>
  <c r="M15" i="7"/>
  <c r="M13" i="7"/>
  <c r="N114" i="7" l="1"/>
  <c r="N83" i="7"/>
  <c r="N115" i="7"/>
  <c r="L103" i="7"/>
  <c r="N107" i="7"/>
  <c r="N105" i="7"/>
  <c r="L110" i="7"/>
  <c r="N106" i="7"/>
  <c r="N113" i="7"/>
  <c r="L111" i="7"/>
  <c r="L116" i="7"/>
  <c r="L109" i="7"/>
  <c r="N101" i="7"/>
  <c r="N102" i="7"/>
  <c r="N82" i="7"/>
  <c r="N80" i="7"/>
  <c r="N24" i="7"/>
  <c r="L50" i="7"/>
  <c r="L18" i="7"/>
  <c r="L79" i="7"/>
  <c r="L19" i="7"/>
  <c r="N52" i="7"/>
  <c r="L20" i="7"/>
  <c r="N23" i="7"/>
  <c r="L46" i="7"/>
  <c r="N22" i="7"/>
  <c r="L47" i="7"/>
  <c r="N76" i="7"/>
  <c r="L77" i="7"/>
  <c r="N43" i="7"/>
  <c r="L44" i="7"/>
  <c r="L41" i="7"/>
  <c r="J11" i="7" l="1"/>
  <c r="N14" i="7"/>
  <c r="N15" i="7"/>
  <c r="N16" i="7"/>
  <c r="N13" i="7"/>
  <c r="L13" i="7"/>
  <c r="L15" i="7"/>
  <c r="N147" i="7"/>
  <c r="N71" i="7"/>
  <c r="N75" i="7"/>
  <c r="L69" i="7"/>
  <c r="L68" i="7"/>
  <c r="N70" i="7"/>
  <c r="N72" i="7"/>
  <c r="N73" i="7"/>
  <c r="N74" i="7"/>
  <c r="L70" i="7" l="1"/>
  <c r="L72" i="7"/>
  <c r="L73" i="7"/>
  <c r="N69" i="7"/>
  <c r="L74" i="7"/>
  <c r="N68" i="7"/>
  <c r="N31" i="7"/>
  <c r="N34" i="7"/>
  <c r="L30" i="7"/>
  <c r="L31" i="7"/>
  <c r="L32" i="7"/>
  <c r="L33" i="7"/>
  <c r="N37" i="7"/>
  <c r="N39" i="7"/>
  <c r="L35" i="7"/>
  <c r="N36" i="7"/>
  <c r="N38" i="7"/>
  <c r="N125" i="7"/>
  <c r="N124" i="7"/>
  <c r="N123" i="7"/>
  <c r="N96" i="7"/>
  <c r="N99" i="7"/>
  <c r="L94" i="7"/>
  <c r="N95" i="7"/>
  <c r="N97" i="7"/>
  <c r="N98" i="7"/>
  <c r="N91" i="7"/>
  <c r="N92" i="7"/>
  <c r="N90" i="7"/>
  <c r="N89" i="7"/>
  <c r="M88" i="7"/>
  <c r="L88" i="7" s="1"/>
  <c r="N87" i="7"/>
  <c r="M86" i="7"/>
  <c r="N86" i="7" s="1"/>
  <c r="N57" i="7"/>
  <c r="N59" i="7"/>
  <c r="N61" i="7"/>
  <c r="N63" i="7"/>
  <c r="L62" i="7"/>
  <c r="L60" i="7"/>
  <c r="N58" i="7"/>
  <c r="L56" i="7"/>
  <c r="N55" i="7"/>
  <c r="N54" i="7"/>
  <c r="N29" i="7"/>
  <c r="N26" i="7"/>
  <c r="N27" i="7"/>
  <c r="N28" i="7"/>
  <c r="L36" i="7" l="1"/>
  <c r="N33" i="7"/>
  <c r="N35" i="7"/>
  <c r="N32" i="7"/>
  <c r="N30" i="7"/>
  <c r="L37" i="7"/>
  <c r="L38" i="7"/>
  <c r="L54" i="7"/>
  <c r="N88" i="7"/>
  <c r="L97" i="7"/>
  <c r="N94" i="7"/>
  <c r="L86" i="7"/>
  <c r="N56" i="7"/>
  <c r="L98" i="7"/>
  <c r="N62" i="7"/>
  <c r="L58" i="7"/>
  <c r="N60" i="7"/>
  <c r="L95" i="7"/>
  <c r="N121" i="7" l="1"/>
  <c r="N119" i="7"/>
  <c r="N78" i="7"/>
  <c r="N40" i="7"/>
  <c r="N45" i="7"/>
  <c r="J156" i="7"/>
  <c r="J155" i="7"/>
  <c r="J154" i="7"/>
  <c r="J153" i="7"/>
  <c r="J152" i="7"/>
  <c r="J151" i="7"/>
  <c r="J150" i="7"/>
  <c r="J149" i="7"/>
  <c r="J146" i="7"/>
  <c r="J145" i="7"/>
  <c r="J144" i="7"/>
  <c r="J143" i="7"/>
  <c r="J141" i="7"/>
  <c r="J140" i="7"/>
  <c r="J139" i="7"/>
  <c r="J138" i="7"/>
  <c r="J137" i="7"/>
  <c r="J136" i="7"/>
  <c r="J135" i="7"/>
  <c r="J134" i="7"/>
  <c r="J67" i="7"/>
  <c r="H66" i="7"/>
  <c r="J65" i="7"/>
  <c r="J64" i="7"/>
  <c r="J66" i="7" l="1"/>
  <c r="H65" i="7"/>
  <c r="H64" i="7"/>
  <c r="N120" i="7" l="1"/>
  <c r="N122" i="7"/>
  <c r="N126" i="7"/>
  <c r="N129" i="7"/>
  <c r="N130" i="7"/>
  <c r="N131" i="7"/>
  <c r="N132" i="7"/>
  <c r="N1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Darko Šparl</author>
  </authors>
  <commentList>
    <comment ref="N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Darko Šparl:</t>
        </r>
        <r>
          <rPr>
            <sz val="9"/>
            <color indexed="81"/>
            <rFont val="Tahoma"/>
            <family val="2"/>
            <charset val="238"/>
          </rPr>
          <t xml:space="preserve">
Upišite odgovarajuči kurs</t>
        </r>
      </text>
    </comment>
    <comment ref="B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DKS d.o.o.
</t>
        </r>
        <r>
          <rPr>
            <sz val="8"/>
            <color indexed="81"/>
            <rFont val="Tahoma"/>
            <family val="2"/>
            <charset val="238"/>
          </rPr>
          <t>odaberite segment ili sve</t>
        </r>
      </text>
    </comment>
    <comment ref="C9" authorId="0" shapeId="0" xr:uid="{541B7751-0F7E-4D4A-A556-7FEA22F422E6}">
      <text>
        <r>
          <rPr>
            <b/>
            <sz val="9"/>
            <color indexed="81"/>
            <rFont val="Segoe UI"/>
            <family val="2"/>
            <charset val="238"/>
          </rPr>
          <t xml:space="preserve">DKS d.o.o.:
</t>
        </r>
        <r>
          <rPr>
            <sz val="9"/>
            <color indexed="81"/>
            <rFont val="Segoe UI"/>
            <family val="2"/>
            <charset val="238"/>
          </rPr>
          <t xml:space="preserve">Kliknite za
edicije
</t>
        </r>
      </text>
    </comment>
  </commentList>
</comments>
</file>

<file path=xl/sharedStrings.xml><?xml version="1.0" encoding="utf-8"?>
<sst xmlns="http://schemas.openxmlformats.org/spreadsheetml/2006/main" count="599" uniqueCount="222">
  <si>
    <t>Model</t>
  </si>
  <si>
    <t>EUR</t>
  </si>
  <si>
    <t>ENDURO</t>
  </si>
  <si>
    <t>MOTO CROSS</t>
  </si>
  <si>
    <t>JET SKI</t>
  </si>
  <si>
    <t>ATV</t>
  </si>
  <si>
    <t>MULE</t>
  </si>
  <si>
    <t>E</t>
  </si>
  <si>
    <t xml:space="preserve">MX </t>
  </si>
  <si>
    <t>JS</t>
  </si>
  <si>
    <t>A</t>
  </si>
  <si>
    <t xml:space="preserve">M </t>
  </si>
  <si>
    <t>M</t>
  </si>
  <si>
    <t>KX 85</t>
  </si>
  <si>
    <t>Homologiran</t>
  </si>
  <si>
    <t>Voz. kat.</t>
  </si>
  <si>
    <t>Boja</t>
  </si>
  <si>
    <t>A2</t>
  </si>
  <si>
    <t>F</t>
  </si>
  <si>
    <t>KX 65</t>
  </si>
  <si>
    <t>I</t>
  </si>
  <si>
    <t>Closed Course</t>
  </si>
  <si>
    <t>Kid Bike</t>
  </si>
  <si>
    <t>SN</t>
  </si>
  <si>
    <t>RSD</t>
  </si>
  <si>
    <r>
      <t>MPC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sa 20% PDV</t>
    </r>
  </si>
  <si>
    <t>MPC sa 20% PDV</t>
  </si>
  <si>
    <t xml:space="preserve"> kurs EUR</t>
  </si>
  <si>
    <t>∆</t>
  </si>
  <si>
    <t>Novo</t>
  </si>
  <si>
    <r>
      <t xml:space="preserve">Brute Force 750 4x4i </t>
    </r>
    <r>
      <rPr>
        <sz val="8"/>
        <rFont val="Arial"/>
        <family val="2"/>
        <charset val="238"/>
      </rPr>
      <t>EPS Camo</t>
    </r>
  </si>
  <si>
    <r>
      <t xml:space="preserve">Brute Force 750 4x4i </t>
    </r>
    <r>
      <rPr>
        <sz val="8"/>
        <rFont val="Arial"/>
        <family val="2"/>
        <charset val="238"/>
      </rPr>
      <t>EPS</t>
    </r>
  </si>
  <si>
    <r>
      <t xml:space="preserve">Pro-DXT Diesel </t>
    </r>
    <r>
      <rPr>
        <sz val="8"/>
        <rFont val="Arial CE"/>
        <charset val="238"/>
      </rPr>
      <t>EPS</t>
    </r>
  </si>
  <si>
    <r>
      <t xml:space="preserve">Pro-DX Diesel </t>
    </r>
    <r>
      <rPr>
        <sz val="8"/>
        <rFont val="Arial CE"/>
        <charset val="238"/>
      </rPr>
      <t>EPS</t>
    </r>
  </si>
  <si>
    <t>SUPER SPORT- Track</t>
  </si>
  <si>
    <t>BK1</t>
  </si>
  <si>
    <t>GN1</t>
  </si>
  <si>
    <t>SX-R</t>
  </si>
  <si>
    <t>Ninja H2R</t>
  </si>
  <si>
    <t xml:space="preserve">Ninja ZX-10RR </t>
  </si>
  <si>
    <r>
      <t xml:space="preserve">Ninja 650 </t>
    </r>
    <r>
      <rPr>
        <sz val="8"/>
        <rFont val="Arial"/>
        <family val="2"/>
        <charset val="238"/>
      </rPr>
      <t>Tourer</t>
    </r>
  </si>
  <si>
    <t>Ninja 650</t>
  </si>
  <si>
    <t>SUPER NAKED</t>
  </si>
  <si>
    <t>MODERN CLASSIC</t>
  </si>
  <si>
    <t>URBAN CRUISER</t>
  </si>
  <si>
    <t>ADVENTURE TOURER</t>
  </si>
  <si>
    <t>KX 450</t>
  </si>
  <si>
    <r>
      <rPr>
        <sz val="10"/>
        <color rgb="FF00B050"/>
        <rFont val="Arial"/>
        <family val="2"/>
        <charset val="238"/>
      </rPr>
      <t>KL</t>
    </r>
    <r>
      <rPr>
        <sz val="10"/>
        <rFont val="Arial"/>
        <family val="2"/>
        <charset val="238"/>
      </rPr>
      <t xml:space="preserve">-Brute Force 750 4x4i </t>
    </r>
    <r>
      <rPr>
        <sz val="8"/>
        <rFont val="Arial"/>
        <family val="2"/>
        <charset val="238"/>
      </rPr>
      <t>EPS</t>
    </r>
  </si>
  <si>
    <r>
      <rPr>
        <sz val="10"/>
        <color rgb="FF00B050"/>
        <rFont val="Arial"/>
        <family val="2"/>
        <charset val="238"/>
      </rPr>
      <t>KL</t>
    </r>
    <r>
      <rPr>
        <sz val="10"/>
        <rFont val="Arial"/>
        <family val="2"/>
        <charset val="238"/>
      </rPr>
      <t xml:space="preserve">-Brute Force 750 4x4i </t>
    </r>
    <r>
      <rPr>
        <sz val="8"/>
        <rFont val="Arial"/>
        <family val="2"/>
        <charset val="238"/>
      </rPr>
      <t>EPS Camo</t>
    </r>
  </si>
  <si>
    <r>
      <rPr>
        <sz val="10"/>
        <color rgb="FF00B050"/>
        <rFont val="Arial CE"/>
        <charset val="238"/>
      </rPr>
      <t>KL</t>
    </r>
    <r>
      <rPr>
        <sz val="10"/>
        <rFont val="Arial CE"/>
        <charset val="238"/>
      </rPr>
      <t xml:space="preserve">-Pro-DX Diesel </t>
    </r>
    <r>
      <rPr>
        <sz val="8"/>
        <rFont val="Arial CE"/>
        <charset val="238"/>
      </rPr>
      <t>EPS</t>
    </r>
  </si>
  <si>
    <r>
      <rPr>
        <sz val="10"/>
        <color rgb="FF00B050"/>
        <rFont val="Arial CE"/>
        <charset val="238"/>
      </rPr>
      <t>KL</t>
    </r>
    <r>
      <rPr>
        <sz val="10"/>
        <rFont val="Arial CE"/>
        <charset val="238"/>
      </rPr>
      <t xml:space="preserve">-Pro-DXT Diesel </t>
    </r>
    <r>
      <rPr>
        <sz val="8"/>
        <rFont val="Arial CE"/>
        <charset val="238"/>
      </rPr>
      <t>EPS</t>
    </r>
  </si>
  <si>
    <t>A1</t>
  </si>
  <si>
    <r>
      <rPr>
        <sz val="10"/>
        <color rgb="FF00B050"/>
        <rFont val="Arial CE"/>
        <charset val="238"/>
      </rPr>
      <t>KL</t>
    </r>
    <r>
      <rPr>
        <sz val="10"/>
        <rFont val="Arial CE"/>
        <charset val="238"/>
      </rPr>
      <t xml:space="preserve">-Pro-MX </t>
    </r>
    <r>
      <rPr>
        <sz val="8"/>
        <rFont val="Arial CE"/>
        <charset val="238"/>
      </rPr>
      <t>EPS</t>
    </r>
  </si>
  <si>
    <r>
      <t xml:space="preserve">Pro-MX </t>
    </r>
    <r>
      <rPr>
        <sz val="8"/>
        <rFont val="Arial CE"/>
        <charset val="238"/>
      </rPr>
      <t>EPS</t>
    </r>
  </si>
  <si>
    <t>KX 250</t>
  </si>
  <si>
    <r>
      <rPr>
        <sz val="10"/>
        <color rgb="FF00B050"/>
        <rFont val="Arial CE"/>
        <charset val="238"/>
      </rPr>
      <t>KL</t>
    </r>
    <r>
      <rPr>
        <sz val="10"/>
        <rFont val="Arial CE"/>
        <charset val="238"/>
      </rPr>
      <t xml:space="preserve">-SX 4x4 </t>
    </r>
    <r>
      <rPr>
        <sz val="8"/>
        <rFont val="Arial CE"/>
        <charset val="238"/>
      </rPr>
      <t>F.I.</t>
    </r>
  </si>
  <si>
    <r>
      <t xml:space="preserve">SX 4x4 </t>
    </r>
    <r>
      <rPr>
        <sz val="8"/>
        <color indexed="8"/>
        <rFont val="Arial CE"/>
        <charset val="238"/>
      </rPr>
      <t>F.I.</t>
    </r>
  </si>
  <si>
    <t>CM1</t>
  </si>
  <si>
    <t xml:space="preserve">W 800 </t>
  </si>
  <si>
    <t>STX 160</t>
  </si>
  <si>
    <t>STX 160LX</t>
  </si>
  <si>
    <t>STX 160X</t>
  </si>
  <si>
    <t xml:space="preserve">GN1 </t>
  </si>
  <si>
    <t>SUPER SPORT- Street &amp; Tourer</t>
  </si>
  <si>
    <t xml:space="preserve">Z 900 </t>
  </si>
  <si>
    <t xml:space="preserve">Z 650 </t>
  </si>
  <si>
    <r>
      <t>GN1</t>
    </r>
    <r>
      <rPr>
        <sz val="11"/>
        <color theme="1"/>
        <rFont val="Calibri"/>
        <family val="2"/>
        <charset val="238"/>
        <scheme val="minor"/>
      </rPr>
      <t/>
    </r>
  </si>
  <si>
    <t>SUPER SPORT- Hypersport</t>
  </si>
  <si>
    <t>Class</t>
  </si>
  <si>
    <t>Edition</t>
  </si>
  <si>
    <t>SSh</t>
  </si>
  <si>
    <t>SSt</t>
  </si>
  <si>
    <t>SSst</t>
  </si>
  <si>
    <t xml:space="preserve">E </t>
  </si>
  <si>
    <t xml:space="preserve"> GN1 </t>
  </si>
  <si>
    <r>
      <t xml:space="preserve">Ninja 650 </t>
    </r>
    <r>
      <rPr>
        <sz val="8"/>
        <rFont val="Arial"/>
        <family val="2"/>
        <charset val="238"/>
      </rPr>
      <t>Performance</t>
    </r>
  </si>
  <si>
    <r>
      <t xml:space="preserve">Z H2 </t>
    </r>
    <r>
      <rPr>
        <sz val="8"/>
        <rFont val="Arial"/>
        <family val="2"/>
        <charset val="238"/>
      </rPr>
      <t>Performance</t>
    </r>
  </si>
  <si>
    <r>
      <t xml:space="preserve">Z 900 </t>
    </r>
    <r>
      <rPr>
        <sz val="8"/>
        <rFont val="Arial"/>
        <family val="2"/>
        <charset val="238"/>
      </rPr>
      <t>70 kW</t>
    </r>
    <r>
      <rPr>
        <sz val="10"/>
        <rFont val="Arial"/>
        <family val="2"/>
        <charset val="238"/>
      </rPr>
      <t xml:space="preserve">  </t>
    </r>
  </si>
  <si>
    <t xml:space="preserve">Z 125 </t>
  </si>
  <si>
    <r>
      <t xml:space="preserve">Z 125 </t>
    </r>
    <r>
      <rPr>
        <sz val="8"/>
        <rFont val="Arial"/>
        <family val="2"/>
        <charset val="238"/>
      </rPr>
      <t>Performance</t>
    </r>
  </si>
  <si>
    <t xml:space="preserve">Ninja ZX-10R </t>
  </si>
  <si>
    <t>Z H2</t>
  </si>
  <si>
    <t>Z H2SE</t>
  </si>
  <si>
    <r>
      <rPr>
        <sz val="10"/>
        <color rgb="FF00B050"/>
        <rFont val="Arial"/>
        <family val="2"/>
        <charset val="238"/>
      </rPr>
      <t>KL</t>
    </r>
    <r>
      <rPr>
        <sz val="10"/>
        <color indexed="8"/>
        <rFont val="Arial"/>
        <family val="2"/>
        <charset val="238"/>
      </rPr>
      <t>- KX450X</t>
    </r>
  </si>
  <si>
    <r>
      <t>GN1</t>
    </r>
    <r>
      <rPr>
        <sz val="8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</si>
  <si>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Z 900RSSE</t>
  </si>
  <si>
    <t>RD1</t>
  </si>
  <si>
    <r>
      <t>Z H2SE</t>
    </r>
    <r>
      <rPr>
        <sz val="8"/>
        <rFont val="Arial"/>
        <family val="2"/>
        <charset val="238"/>
      </rPr>
      <t xml:space="preserve"> Performance</t>
    </r>
  </si>
  <si>
    <r>
      <t xml:space="preserve">Z 900 </t>
    </r>
    <r>
      <rPr>
        <sz val="8"/>
        <rFont val="Arial"/>
        <family val="2"/>
        <charset val="238"/>
      </rPr>
      <t>70 kW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Performance Carbon / Titanium</t>
    </r>
  </si>
  <si>
    <r>
      <t xml:space="preserve">Z 900 </t>
    </r>
    <r>
      <rPr>
        <sz val="8"/>
        <rFont val="Arial"/>
        <family val="2"/>
        <charset val="238"/>
      </rPr>
      <t>Performance Carbon / Titanium</t>
    </r>
  </si>
  <si>
    <r>
      <t xml:space="preserve">Ninja ZX-10RR </t>
    </r>
    <r>
      <rPr>
        <sz val="8"/>
        <rFont val="Arial"/>
        <family val="2"/>
        <charset val="238"/>
      </rPr>
      <t>Performance</t>
    </r>
  </si>
  <si>
    <r>
      <t xml:space="preserve">Ninja ZX-10R </t>
    </r>
    <r>
      <rPr>
        <sz val="8"/>
        <color theme="1"/>
        <rFont val="Arial"/>
        <family val="2"/>
        <charset val="238"/>
      </rPr>
      <t>Performance</t>
    </r>
  </si>
  <si>
    <t>Z 900SE</t>
  </si>
  <si>
    <r>
      <t>Ninja 1000SX se</t>
    </r>
    <r>
      <rPr>
        <sz val="8"/>
        <rFont val="Arial"/>
        <family val="2"/>
        <charset val="238"/>
      </rPr>
      <t xml:space="preserve"> Performance Tourer</t>
    </r>
  </si>
  <si>
    <r>
      <t>Ninja 1000SX se</t>
    </r>
    <r>
      <rPr>
        <sz val="8"/>
        <rFont val="Arial"/>
        <family val="2"/>
        <charset val="238"/>
      </rPr>
      <t xml:space="preserve"> Performance  </t>
    </r>
  </si>
  <si>
    <r>
      <t>Ninja 1000SX se</t>
    </r>
    <r>
      <rPr>
        <sz val="8"/>
        <rFont val="Arial"/>
        <family val="2"/>
        <charset val="238"/>
      </rPr>
      <t xml:space="preserve"> Tourer</t>
    </r>
  </si>
  <si>
    <t>Ninja 1000SX se</t>
  </si>
  <si>
    <r>
      <t>Ninja 650 se</t>
    </r>
    <r>
      <rPr>
        <sz val="8"/>
        <rFont val="Arial"/>
        <family val="2"/>
        <charset val="238"/>
      </rPr>
      <t xml:space="preserve"> Performance</t>
    </r>
  </si>
  <si>
    <r>
      <t>Ninja 650 se</t>
    </r>
    <r>
      <rPr>
        <sz val="8"/>
        <rFont val="Arial"/>
        <family val="2"/>
        <charset val="238"/>
      </rPr>
      <t xml:space="preserve"> Tourer</t>
    </r>
  </si>
  <si>
    <t>Ninja 650 se</t>
  </si>
  <si>
    <r>
      <t>Ninja 125 se</t>
    </r>
    <r>
      <rPr>
        <sz val="8"/>
        <rFont val="Arial"/>
        <family val="2"/>
        <charset val="238"/>
      </rPr>
      <t xml:space="preserve"> Performance</t>
    </r>
  </si>
  <si>
    <t xml:space="preserve">Ninja 125 se  </t>
  </si>
  <si>
    <r>
      <t>Z 900</t>
    </r>
    <r>
      <rPr>
        <sz val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</t>
    </r>
    <r>
      <rPr>
        <sz val="8"/>
        <rFont val="Arial"/>
        <family val="2"/>
        <charset val="238"/>
      </rPr>
      <t xml:space="preserve"> Performance Carbon / Titanium</t>
    </r>
  </si>
  <si>
    <t>Z 900 se</t>
  </si>
  <si>
    <r>
      <t xml:space="preserve">Z 900 se </t>
    </r>
    <r>
      <rPr>
        <sz val="8"/>
        <rFont val="Arial"/>
        <family val="2"/>
        <charset val="238"/>
      </rPr>
      <t>70 kW</t>
    </r>
  </si>
  <si>
    <r>
      <t>Z 900</t>
    </r>
    <r>
      <rPr>
        <sz val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</t>
    </r>
    <r>
      <rPr>
        <sz val="8"/>
        <rFont val="Arial"/>
        <family val="2"/>
        <charset val="238"/>
      </rPr>
      <t>70 kW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Performance Carbon / Titanium</t>
    </r>
  </si>
  <si>
    <r>
      <t>Z 125 se</t>
    </r>
    <r>
      <rPr>
        <sz val="8"/>
        <rFont val="Arial"/>
        <family val="2"/>
        <charset val="238"/>
      </rPr>
      <t xml:space="preserve"> Performance</t>
    </r>
  </si>
  <si>
    <t xml:space="preserve">Z 125 se  </t>
  </si>
  <si>
    <r>
      <t>Z 900RS se</t>
    </r>
    <r>
      <rPr>
        <sz val="8"/>
        <rFont val="Arial"/>
        <family val="2"/>
        <charset val="238"/>
      </rPr>
      <t xml:space="preserve"> Performance</t>
    </r>
  </si>
  <si>
    <t xml:space="preserve">Z 900RS se  </t>
  </si>
  <si>
    <r>
      <t>VulcanS se</t>
    </r>
    <r>
      <rPr>
        <sz val="8"/>
        <rFont val="Arial"/>
        <family val="2"/>
        <charset val="238"/>
      </rPr>
      <t xml:space="preserve"> Tourer</t>
    </r>
  </si>
  <si>
    <r>
      <t>VulcanS se</t>
    </r>
    <r>
      <rPr>
        <sz val="8"/>
        <rFont val="Arial"/>
        <family val="2"/>
        <charset val="238"/>
      </rPr>
      <t xml:space="preserve"> Performance</t>
    </r>
  </si>
  <si>
    <t>VulcanS se</t>
  </si>
  <si>
    <r>
      <t xml:space="preserve">VulcanS </t>
    </r>
    <r>
      <rPr>
        <sz val="8"/>
        <rFont val="Arial"/>
        <family val="2"/>
        <charset val="238"/>
      </rPr>
      <t>Tourer</t>
    </r>
  </si>
  <si>
    <r>
      <t xml:space="preserve">VulcanS </t>
    </r>
    <r>
      <rPr>
        <sz val="8"/>
        <rFont val="Arial"/>
        <family val="2"/>
        <charset val="238"/>
      </rPr>
      <t>Performance</t>
    </r>
  </si>
  <si>
    <t>VulcanS</t>
  </si>
  <si>
    <r>
      <t>Versys 1000SE</t>
    </r>
    <r>
      <rPr>
        <sz val="8"/>
        <rFont val="Arial"/>
        <family val="2"/>
        <charset val="238"/>
      </rPr>
      <t xml:space="preserve"> Grand Tourer</t>
    </r>
  </si>
  <si>
    <r>
      <t>Versys 1000SE</t>
    </r>
    <r>
      <rPr>
        <sz val="8"/>
        <rFont val="Arial"/>
        <family val="2"/>
        <charset val="238"/>
      </rPr>
      <t xml:space="preserve"> Tourer +</t>
    </r>
  </si>
  <si>
    <r>
      <t>Versys 1000SE</t>
    </r>
    <r>
      <rPr>
        <sz val="8"/>
        <rFont val="Arial"/>
        <family val="2"/>
        <charset val="238"/>
      </rPr>
      <t xml:space="preserve"> Tourer  </t>
    </r>
  </si>
  <si>
    <t>Versys 1000SE</t>
  </si>
  <si>
    <r>
      <t xml:space="preserve">Versys 1000S </t>
    </r>
    <r>
      <rPr>
        <sz val="8"/>
        <rFont val="Arial"/>
        <family val="2"/>
        <charset val="238"/>
      </rPr>
      <t>Grand Tourer</t>
    </r>
  </si>
  <si>
    <r>
      <t>Versys 1000S</t>
    </r>
    <r>
      <rPr>
        <sz val="8"/>
        <rFont val="Arial"/>
        <family val="2"/>
        <charset val="238"/>
      </rPr>
      <t xml:space="preserve"> Tourer +</t>
    </r>
  </si>
  <si>
    <r>
      <t>Versys 1000S</t>
    </r>
    <r>
      <rPr>
        <sz val="8"/>
        <rFont val="Arial"/>
        <family val="2"/>
        <charset val="238"/>
      </rPr>
      <t xml:space="preserve"> Tourer  </t>
    </r>
  </si>
  <si>
    <t>Versys 1000S</t>
  </si>
  <si>
    <t>Z 650 se</t>
  </si>
  <si>
    <r>
      <t xml:space="preserve">Ninja 650 </t>
    </r>
    <r>
      <rPr>
        <sz val="8"/>
        <rFont val="Arial"/>
        <family val="2"/>
        <charset val="238"/>
      </rPr>
      <t>Urban</t>
    </r>
  </si>
  <si>
    <r>
      <t>Ninja 650 se</t>
    </r>
    <r>
      <rPr>
        <sz val="8"/>
        <rFont val="Arial"/>
        <family val="2"/>
        <charset val="238"/>
      </rPr>
      <t xml:space="preserve"> Urban</t>
    </r>
  </si>
  <si>
    <t>Z 650RS se</t>
  </si>
  <si>
    <t>Z 650RS</t>
  </si>
  <si>
    <t>Versys 1000</t>
  </si>
  <si>
    <t>MC</t>
  </si>
  <si>
    <t>UC</t>
  </si>
  <si>
    <t>AT</t>
  </si>
  <si>
    <t>Ultra LX</t>
  </si>
  <si>
    <r>
      <t>BK</t>
    </r>
    <r>
      <rPr>
        <sz val="8"/>
        <rFont val="Arial"/>
        <family val="2"/>
        <charset val="238"/>
      </rPr>
      <t>1</t>
    </r>
  </si>
  <si>
    <r>
      <t>BK</t>
    </r>
    <r>
      <rPr>
        <sz val="8"/>
        <rFont val="Arial"/>
        <family val="2"/>
        <charset val="238"/>
      </rPr>
      <t>2</t>
    </r>
  </si>
  <si>
    <r>
      <t>WT</t>
    </r>
    <r>
      <rPr>
        <sz val="8"/>
        <color theme="0" tint="-0.249977111117893"/>
        <rFont val="Arial"/>
        <family val="2"/>
        <charset val="238"/>
      </rPr>
      <t xml:space="preserve">1 </t>
    </r>
  </si>
  <si>
    <t>Ultra 310LX</t>
  </si>
  <si>
    <t>Ultra 310LX-S</t>
  </si>
  <si>
    <t>Ultra 310X</t>
  </si>
  <si>
    <r>
      <rPr>
        <b/>
        <sz val="8"/>
        <color rgb="FF00B050"/>
        <rFont val="Arial"/>
        <family val="2"/>
        <charset val="238"/>
      </rPr>
      <t>BK</t>
    </r>
    <r>
      <rPr>
        <b/>
        <sz val="8"/>
        <rFont val="Arial"/>
        <family val="2"/>
        <charset val="238"/>
      </rPr>
      <t>1</t>
    </r>
  </si>
  <si>
    <r>
      <rPr>
        <b/>
        <sz val="8"/>
        <color theme="2" tint="-0.499984740745262"/>
        <rFont val="Arial"/>
        <family val="2"/>
        <charset val="238"/>
      </rPr>
      <t>BK</t>
    </r>
    <r>
      <rPr>
        <b/>
        <sz val="8"/>
        <rFont val="Arial"/>
        <family val="2"/>
        <charset val="238"/>
      </rPr>
      <t>1</t>
    </r>
  </si>
  <si>
    <r>
      <rPr>
        <b/>
        <sz val="8"/>
        <color theme="3" tint="0.39997558519241921"/>
        <rFont val="Arial"/>
        <family val="2"/>
        <charset val="238"/>
      </rPr>
      <t>B</t>
    </r>
    <r>
      <rPr>
        <b/>
        <sz val="8"/>
        <color rgb="FFFFC000"/>
        <rFont val="Arial"/>
        <family val="2"/>
        <charset val="238"/>
      </rPr>
      <t>K</t>
    </r>
    <r>
      <rPr>
        <b/>
        <sz val="8"/>
        <rFont val="Arial"/>
        <family val="2"/>
        <charset val="238"/>
      </rPr>
      <t>1</t>
    </r>
  </si>
  <si>
    <t xml:space="preserve">Ninja H2SXSE </t>
  </si>
  <si>
    <t>Ninja H2SX</t>
  </si>
  <si>
    <t>Versys 650 se</t>
  </si>
  <si>
    <r>
      <t>Z 650 se</t>
    </r>
    <r>
      <rPr>
        <sz val="8"/>
        <rFont val="Arial"/>
        <family val="2"/>
        <charset val="238"/>
      </rPr>
      <t xml:space="preserve"> Urban</t>
    </r>
  </si>
  <si>
    <r>
      <t xml:space="preserve">Z 650 se </t>
    </r>
    <r>
      <rPr>
        <sz val="8"/>
        <rFont val="Arial"/>
        <family val="2"/>
        <charset val="238"/>
      </rPr>
      <t>Performance</t>
    </r>
  </si>
  <si>
    <r>
      <t xml:space="preserve">Z 650 </t>
    </r>
    <r>
      <rPr>
        <sz val="8"/>
        <rFont val="Arial"/>
        <family val="2"/>
        <charset val="238"/>
      </rPr>
      <t>Performance</t>
    </r>
  </si>
  <si>
    <r>
      <t>Z 650</t>
    </r>
    <r>
      <rPr>
        <sz val="8"/>
        <rFont val="Arial"/>
        <family val="2"/>
        <charset val="238"/>
      </rPr>
      <t xml:space="preserve"> Urban</t>
    </r>
  </si>
  <si>
    <t xml:space="preserve">Ninja 400  </t>
  </si>
  <si>
    <r>
      <t>GN</t>
    </r>
    <r>
      <rPr>
        <b/>
        <sz val="8"/>
        <color rgb="FFFF0000"/>
        <rFont val="Arial"/>
        <family val="2"/>
        <charset val="238"/>
      </rPr>
      <t>1</t>
    </r>
  </si>
  <si>
    <t>Z 400</t>
  </si>
  <si>
    <t>KLX 110R</t>
  </si>
  <si>
    <r>
      <rPr>
        <sz val="10"/>
        <color rgb="FF00B050"/>
        <rFont val="Arial"/>
        <family val="2"/>
        <charset val="238"/>
      </rPr>
      <t>KL</t>
    </r>
    <r>
      <rPr>
        <sz val="10"/>
        <color indexed="8"/>
        <rFont val="Arial"/>
        <family val="2"/>
        <charset val="238"/>
      </rPr>
      <t>- KX250X</t>
    </r>
  </si>
  <si>
    <t>KX 85L</t>
  </si>
  <si>
    <r>
      <t xml:space="preserve">Ninja H2SXSE </t>
    </r>
    <r>
      <rPr>
        <sz val="8"/>
        <rFont val="Arial"/>
        <family val="2"/>
        <charset val="238"/>
      </rPr>
      <t>Performance Tourer</t>
    </r>
  </si>
  <si>
    <r>
      <t xml:space="preserve">Ninja H2SXSE </t>
    </r>
    <r>
      <rPr>
        <sz val="8"/>
        <rFont val="Arial"/>
        <family val="2"/>
        <charset val="238"/>
      </rPr>
      <t xml:space="preserve">Performance  </t>
    </r>
  </si>
  <si>
    <r>
      <t xml:space="preserve">Ninja H2SXSE </t>
    </r>
    <r>
      <rPr>
        <sz val="8"/>
        <rFont val="Arial"/>
        <family val="2"/>
        <charset val="238"/>
      </rPr>
      <t>Tourer</t>
    </r>
  </si>
  <si>
    <r>
      <t xml:space="preserve">Ninja H2SX </t>
    </r>
    <r>
      <rPr>
        <sz val="8"/>
        <rFont val="Arial"/>
        <family val="2"/>
        <charset val="238"/>
      </rPr>
      <t>Performance Tourer</t>
    </r>
  </si>
  <si>
    <r>
      <t xml:space="preserve">Ninja H2SX </t>
    </r>
    <r>
      <rPr>
        <sz val="8"/>
        <rFont val="Arial"/>
        <family val="2"/>
        <charset val="238"/>
      </rPr>
      <t xml:space="preserve">Performance  </t>
    </r>
  </si>
  <si>
    <r>
      <t xml:space="preserve">Ninja H2SX </t>
    </r>
    <r>
      <rPr>
        <sz val="8"/>
        <rFont val="Arial"/>
        <family val="2"/>
        <charset val="238"/>
      </rPr>
      <t>Tourer</t>
    </r>
  </si>
  <si>
    <r>
      <t>Z 900SE</t>
    </r>
    <r>
      <rPr>
        <sz val="8"/>
        <rFont val="Arial"/>
        <family val="2"/>
        <charset val="238"/>
      </rPr>
      <t xml:space="preserve"> Performance Carbon / Titanium</t>
    </r>
  </si>
  <si>
    <r>
      <t xml:space="preserve">Z 650 </t>
    </r>
    <r>
      <rPr>
        <sz val="8"/>
        <rFont val="Arial"/>
        <family val="2"/>
        <charset val="238"/>
      </rPr>
      <t>50th Anniversary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Performance</t>
    </r>
  </si>
  <si>
    <r>
      <t xml:space="preserve">Z 650 </t>
    </r>
    <r>
      <rPr>
        <sz val="8"/>
        <rFont val="Arial"/>
        <family val="2"/>
        <charset val="238"/>
      </rPr>
      <t>50th Anniversary Urban</t>
    </r>
  </si>
  <si>
    <r>
      <t xml:space="preserve">Z 650 </t>
    </r>
    <r>
      <rPr>
        <sz val="8"/>
        <rFont val="Arial"/>
        <family val="2"/>
        <charset val="238"/>
      </rPr>
      <t>50th Anniversary</t>
    </r>
  </si>
  <si>
    <r>
      <t>Z 900RSSE</t>
    </r>
    <r>
      <rPr>
        <sz val="8"/>
        <rFont val="Arial"/>
        <family val="2"/>
        <charset val="238"/>
      </rPr>
      <t xml:space="preserve"> Performance</t>
    </r>
  </si>
  <si>
    <r>
      <t xml:space="preserve">Versys 1000 </t>
    </r>
    <r>
      <rPr>
        <sz val="8"/>
        <rFont val="Arial"/>
        <family val="2"/>
        <charset val="238"/>
      </rPr>
      <t>Grand Tourer</t>
    </r>
  </si>
  <si>
    <r>
      <t>Versys 1000</t>
    </r>
    <r>
      <rPr>
        <sz val="8"/>
        <rFont val="Arial"/>
        <family val="2"/>
        <charset val="238"/>
      </rPr>
      <t xml:space="preserve"> Tourer +</t>
    </r>
  </si>
  <si>
    <r>
      <t>Versys 1000</t>
    </r>
    <r>
      <rPr>
        <sz val="8"/>
        <rFont val="Arial"/>
        <family val="2"/>
        <charset val="238"/>
      </rPr>
      <t xml:space="preserve"> Tourer  </t>
    </r>
  </si>
  <si>
    <r>
      <t>Versys 650</t>
    </r>
    <r>
      <rPr>
        <sz val="8"/>
        <rFont val="Arial"/>
        <family val="2"/>
        <charset val="238"/>
      </rPr>
      <t xml:space="preserve"> se Grand Tourer</t>
    </r>
  </si>
  <si>
    <r>
      <t>Versys 650</t>
    </r>
    <r>
      <rPr>
        <sz val="8"/>
        <rFont val="Arial"/>
        <family val="2"/>
        <charset val="238"/>
      </rPr>
      <t xml:space="preserve"> se Tourer +</t>
    </r>
  </si>
  <si>
    <r>
      <t>Versys 650</t>
    </r>
    <r>
      <rPr>
        <sz val="8"/>
        <rFont val="Arial"/>
        <family val="2"/>
        <charset val="238"/>
      </rPr>
      <t xml:space="preserve"> se Tourer  </t>
    </r>
  </si>
  <si>
    <r>
      <t xml:space="preserve">Versys 650 se </t>
    </r>
    <r>
      <rPr>
        <sz val="8"/>
        <rFont val="Arial"/>
        <family val="2"/>
        <charset val="238"/>
      </rPr>
      <t>Urban</t>
    </r>
  </si>
  <si>
    <t>KX 450X</t>
  </si>
  <si>
    <t>KX 250X</t>
  </si>
  <si>
    <t>KLX 140R</t>
  </si>
  <si>
    <t>KLX 140R L</t>
  </si>
  <si>
    <t>KLX 140R F</t>
  </si>
  <si>
    <t>KFX 90</t>
  </si>
  <si>
    <r>
      <rPr>
        <sz val="8"/>
        <color theme="0" tint="-0.499984740745262"/>
        <rFont val="Arial"/>
        <family val="2"/>
        <charset val="238"/>
      </rPr>
      <t>GY</t>
    </r>
    <r>
      <rPr>
        <sz val="8"/>
        <color rgb="FF00B050"/>
        <rFont val="Arial"/>
        <family val="2"/>
        <charset val="238"/>
      </rPr>
      <t>1</t>
    </r>
  </si>
  <si>
    <r>
      <t>Ninja 650 se</t>
    </r>
    <r>
      <rPr>
        <sz val="8"/>
        <rFont val="Arial"/>
        <family val="2"/>
        <charset val="238"/>
      </rPr>
      <t xml:space="preserve"> Sport </t>
    </r>
  </si>
  <si>
    <r>
      <t xml:space="preserve">Ninja 650 </t>
    </r>
    <r>
      <rPr>
        <sz val="8"/>
        <rFont val="Arial"/>
        <family val="2"/>
        <charset val="238"/>
      </rPr>
      <t xml:space="preserve">Sport </t>
    </r>
  </si>
  <si>
    <r>
      <t xml:space="preserve">Ninja 400 se </t>
    </r>
    <r>
      <rPr>
        <b/>
        <sz val="8"/>
        <rFont val="Arial"/>
        <family val="2"/>
        <charset val="238"/>
      </rPr>
      <t>Performance</t>
    </r>
  </si>
  <si>
    <r>
      <t xml:space="preserve">Ninja 400 se </t>
    </r>
    <r>
      <rPr>
        <b/>
        <sz val="8"/>
        <rFont val="Arial"/>
        <family val="2"/>
        <charset val="238"/>
      </rPr>
      <t>Sport</t>
    </r>
  </si>
  <si>
    <t xml:space="preserve">Ninja 400 se </t>
  </si>
  <si>
    <r>
      <t xml:space="preserve">Ninja 400 </t>
    </r>
    <r>
      <rPr>
        <b/>
        <sz val="8"/>
        <rFont val="Arial"/>
        <family val="2"/>
        <charset val="238"/>
      </rPr>
      <t>Performance</t>
    </r>
  </si>
  <si>
    <r>
      <t xml:space="preserve">Ninja 400 </t>
    </r>
    <r>
      <rPr>
        <b/>
        <sz val="8"/>
        <rFont val="Arial"/>
        <family val="2"/>
        <charset val="238"/>
      </rPr>
      <t>Sport</t>
    </r>
  </si>
  <si>
    <r>
      <t>Ninja 125 se</t>
    </r>
    <r>
      <rPr>
        <sz val="8"/>
        <rFont val="Arial"/>
        <family val="2"/>
        <charset val="238"/>
      </rPr>
      <t xml:space="preserve"> Sport</t>
    </r>
  </si>
  <si>
    <r>
      <t>BK</t>
    </r>
    <r>
      <rPr>
        <sz val="8"/>
        <color rgb="FFC00000"/>
        <rFont val="Arial"/>
        <family val="2"/>
        <charset val="238"/>
      </rPr>
      <t>1</t>
    </r>
  </si>
  <si>
    <r>
      <t xml:space="preserve">Z 650 </t>
    </r>
    <r>
      <rPr>
        <sz val="8"/>
        <rFont val="Arial"/>
        <family val="2"/>
        <charset val="238"/>
      </rPr>
      <t>50th Anniversary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Sport</t>
    </r>
  </si>
  <si>
    <r>
      <t xml:space="preserve">Z 650 se </t>
    </r>
    <r>
      <rPr>
        <sz val="8"/>
        <rFont val="Arial"/>
        <family val="2"/>
        <charset val="238"/>
      </rPr>
      <t xml:space="preserve">Sport </t>
    </r>
  </si>
  <si>
    <r>
      <t xml:space="preserve">Z 650 </t>
    </r>
    <r>
      <rPr>
        <sz val="8"/>
        <rFont val="Arial"/>
        <family val="2"/>
        <charset val="238"/>
      </rPr>
      <t xml:space="preserve">Sport </t>
    </r>
  </si>
  <si>
    <r>
      <t xml:space="preserve">Z 400 </t>
    </r>
    <r>
      <rPr>
        <b/>
        <sz val="8"/>
        <rFont val="Arial"/>
        <family val="2"/>
        <charset val="238"/>
      </rPr>
      <t>Performance</t>
    </r>
  </si>
  <si>
    <r>
      <t xml:space="preserve">Z 400 </t>
    </r>
    <r>
      <rPr>
        <b/>
        <sz val="8"/>
        <rFont val="Arial"/>
        <family val="2"/>
        <charset val="238"/>
      </rPr>
      <t>Sport</t>
    </r>
  </si>
  <si>
    <r>
      <t>Z 125 se</t>
    </r>
    <r>
      <rPr>
        <sz val="8"/>
        <rFont val="Arial"/>
        <family val="2"/>
        <charset val="238"/>
      </rPr>
      <t xml:space="preserve"> Sport</t>
    </r>
  </si>
  <si>
    <r>
      <t xml:space="preserve">Z 125 </t>
    </r>
    <r>
      <rPr>
        <sz val="8"/>
        <rFont val="Arial"/>
        <family val="2"/>
        <charset val="238"/>
      </rPr>
      <t>Sport</t>
    </r>
  </si>
  <si>
    <r>
      <rPr>
        <sz val="18"/>
        <rFont val="Arial Black"/>
        <family val="2"/>
        <charset val="238"/>
      </rPr>
      <t xml:space="preserve"> Cenov</t>
    </r>
    <r>
      <rPr>
        <sz val="18"/>
        <color indexed="8"/>
        <rFont val="Arial Black"/>
        <family val="2"/>
        <charset val="238"/>
      </rPr>
      <t xml:space="preserve">nik 2022 </t>
    </r>
    <r>
      <rPr>
        <sz val="10"/>
        <color indexed="8"/>
        <rFont val="Arial Black"/>
        <family val="2"/>
        <charset val="238"/>
      </rPr>
      <t>(1.10.22)</t>
    </r>
  </si>
  <si>
    <r>
      <t>GN</t>
    </r>
    <r>
      <rPr>
        <sz val="8"/>
        <color rgb="FFFF0000"/>
        <rFont val="Arial"/>
        <family val="2"/>
        <charset val="238"/>
      </rPr>
      <t>1</t>
    </r>
    <r>
      <rPr>
        <sz val="8"/>
        <color rgb="FF00B050"/>
        <rFont val="Arial"/>
        <family val="2"/>
        <charset val="238"/>
      </rPr>
      <t xml:space="preserve">, </t>
    </r>
    <r>
      <rPr>
        <sz val="8"/>
        <color theme="0" tint="-0.34998626667073579"/>
        <rFont val="Arial"/>
        <family val="2"/>
        <charset val="238"/>
      </rPr>
      <t>WT</t>
    </r>
    <r>
      <rPr>
        <sz val="8"/>
        <color rgb="FF00B050"/>
        <rFont val="Arial"/>
        <family val="2"/>
        <charset val="238"/>
      </rPr>
      <t>1</t>
    </r>
  </si>
  <si>
    <r>
      <t>GN</t>
    </r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</si>
  <si>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BK</t>
    </r>
    <r>
      <rPr>
        <sz val="8"/>
        <color rgb="FF00B050"/>
        <rFont val="Arial"/>
        <family val="2"/>
        <charset val="238"/>
      </rPr>
      <t>1</t>
    </r>
  </si>
  <si>
    <r>
      <rPr>
        <sz val="8"/>
        <color rgb="FF00B050"/>
        <rFont val="Arial"/>
        <family val="2"/>
        <charset val="238"/>
      </rPr>
      <t>GN</t>
    </r>
    <r>
      <rPr>
        <sz val="8"/>
        <rFont val="Arial"/>
        <family val="2"/>
        <charset val="238"/>
      </rPr>
      <t>1</t>
    </r>
    <r>
      <rPr>
        <sz val="8"/>
        <color theme="0" tint="-0.499984740745262"/>
        <rFont val="Arial"/>
        <family val="2"/>
        <charset val="238"/>
      </rPr>
      <t xml:space="preserve">, </t>
    </r>
    <r>
      <rPr>
        <sz val="8"/>
        <color rgb="FFC00000"/>
        <rFont val="Arial"/>
        <family val="2"/>
        <charset val="238"/>
      </rPr>
      <t>RD</t>
    </r>
    <r>
      <rPr>
        <sz val="8"/>
        <rFont val="Arial"/>
        <family val="2"/>
        <charset val="238"/>
      </rPr>
      <t>1</t>
    </r>
  </si>
  <si>
    <r>
      <t>GN</t>
    </r>
    <r>
      <rPr>
        <sz val="7"/>
        <color rgb="FFFF0000"/>
        <rFont val="Arial CE"/>
        <charset val="238"/>
      </rPr>
      <t>1</t>
    </r>
  </si>
  <si>
    <r>
      <t>GY</t>
    </r>
    <r>
      <rPr>
        <sz val="7"/>
        <color rgb="FF00B050"/>
        <rFont val="Arial CE"/>
        <charset val="238"/>
      </rPr>
      <t>1</t>
    </r>
  </si>
  <si>
    <r>
      <t>GY</t>
    </r>
    <r>
      <rPr>
        <b/>
        <sz val="8"/>
        <rFont val="Arial"/>
        <family val="2"/>
        <charset val="238"/>
      </rPr>
      <t>1</t>
    </r>
  </si>
  <si>
    <r>
      <t>GN</t>
    </r>
    <r>
      <rPr>
        <sz val="8"/>
        <color rgb="FFFF0000"/>
        <rFont val="Arial"/>
        <family val="2"/>
        <charset val="238"/>
      </rPr>
      <t>1</t>
    </r>
  </si>
  <si>
    <r>
      <t>GY</t>
    </r>
    <r>
      <rPr>
        <sz val="8"/>
        <color rgb="FF00B050"/>
        <rFont val="Arial CE"/>
        <charset val="238"/>
      </rPr>
      <t>3</t>
    </r>
  </si>
  <si>
    <r>
      <rPr>
        <sz val="8"/>
        <color theme="0" tint="-0.499984740745262"/>
        <rFont val="Arial"/>
        <family val="2"/>
        <charset val="238"/>
      </rPr>
      <t>GY</t>
    </r>
    <r>
      <rPr>
        <sz val="8"/>
        <color rgb="FF00B050"/>
        <rFont val="Arial"/>
        <family val="2"/>
        <charset val="238"/>
      </rPr>
      <t>2</t>
    </r>
  </si>
  <si>
    <r>
      <t>BK</t>
    </r>
    <r>
      <rPr>
        <sz val="8"/>
        <color rgb="FF00B050"/>
        <rFont val="Arial"/>
        <family val="2"/>
        <charset val="238"/>
      </rPr>
      <t>2</t>
    </r>
  </si>
  <si>
    <r>
      <rPr>
        <sz val="8"/>
        <color theme="0" tint="-0.499984740745262"/>
        <rFont val="Arial"/>
        <family val="2"/>
        <charset val="238"/>
      </rPr>
      <t>GY</t>
    </r>
    <r>
      <rPr>
        <sz val="8"/>
        <color rgb="FF00B050"/>
        <rFont val="Arial"/>
        <family val="2"/>
        <charset val="238"/>
      </rPr>
      <t>1</t>
    </r>
    <r>
      <rPr>
        <sz val="8"/>
        <color theme="0" tint="-0.499984740745262"/>
        <rFont val="Arial"/>
        <family val="2"/>
        <charset val="238"/>
      </rPr>
      <t xml:space="preserve">, </t>
    </r>
    <r>
      <rPr>
        <sz val="8"/>
        <color theme="0" tint="-0.34998626667073579"/>
        <rFont val="Arial"/>
        <family val="2"/>
        <charset val="238"/>
      </rPr>
      <t>SL</t>
    </r>
    <r>
      <rPr>
        <sz val="8"/>
        <color rgb="FFC00000"/>
        <rFont val="Arial"/>
        <family val="2"/>
        <charset val="238"/>
      </rPr>
      <t>1</t>
    </r>
  </si>
  <si>
    <r>
      <rPr>
        <b/>
        <sz val="8"/>
        <color rgb="FF00B050"/>
        <rFont val="Arial"/>
        <family val="2"/>
        <charset val="238"/>
      </rPr>
      <t>GN</t>
    </r>
    <r>
      <rPr>
        <b/>
        <sz val="8"/>
        <color theme="1"/>
        <rFont val="Arial"/>
        <family val="2"/>
        <charset val="238"/>
      </rPr>
      <t>1,</t>
    </r>
    <r>
      <rPr>
        <b/>
        <sz val="8"/>
        <color theme="0" tint="-0.34998626667073579"/>
        <rFont val="Arial"/>
        <family val="2"/>
        <charset val="238"/>
      </rPr>
      <t xml:space="preserve"> WT</t>
    </r>
    <r>
      <rPr>
        <b/>
        <sz val="8"/>
        <color rgb="FFFF0000"/>
        <rFont val="Arial"/>
        <family val="2"/>
        <charset val="238"/>
      </rPr>
      <t>1</t>
    </r>
  </si>
  <si>
    <r>
      <t>GN</t>
    </r>
    <r>
      <rPr>
        <sz val="8"/>
        <rFont val="Arial"/>
        <family val="2"/>
        <charset val="238"/>
      </rPr>
      <t>1</t>
    </r>
  </si>
  <si>
    <r>
      <t>GN</t>
    </r>
    <r>
      <rPr>
        <sz val="8"/>
        <rFont val="Arial"/>
        <family val="2"/>
        <charset val="238"/>
      </rPr>
      <t>2,</t>
    </r>
    <r>
      <rPr>
        <sz val="8"/>
        <color rgb="FFC00000"/>
        <rFont val="Arial"/>
        <family val="2"/>
        <charset val="238"/>
      </rPr>
      <t xml:space="preserve"> RD</t>
    </r>
    <r>
      <rPr>
        <sz val="8"/>
        <color theme="1"/>
        <rFont val="Arial"/>
        <family val="2"/>
        <charset val="238"/>
      </rPr>
      <t>1</t>
    </r>
  </si>
  <si>
    <r>
      <t>GY</t>
    </r>
    <r>
      <rPr>
        <sz val="8"/>
        <color rgb="FF00B050"/>
        <rFont val="Arial"/>
        <family val="2"/>
        <charset val="238"/>
      </rPr>
      <t>2</t>
    </r>
  </si>
  <si>
    <r>
      <t>GN</t>
    </r>
    <r>
      <rPr>
        <sz val="8"/>
        <color theme="1"/>
        <rFont val="Arial"/>
        <family val="2"/>
        <charset val="238"/>
      </rPr>
      <t>1,</t>
    </r>
    <r>
      <rPr>
        <sz val="8"/>
        <color theme="2" tint="-0.499984740745262"/>
        <rFont val="Arial"/>
        <family val="2"/>
        <charset val="238"/>
      </rPr>
      <t>GN</t>
    </r>
    <r>
      <rPr>
        <sz val="8"/>
        <color theme="1"/>
        <rFont val="Arial"/>
        <family val="2"/>
        <charset val="238"/>
      </rPr>
      <t>2</t>
    </r>
  </si>
  <si>
    <r>
      <t>BK</t>
    </r>
    <r>
      <rPr>
        <sz val="8"/>
        <color theme="9" tint="-0.249977111117893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</si>
  <si>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BK</t>
    </r>
    <r>
      <rPr>
        <sz val="8"/>
        <color theme="9" tint="-0.249977111117893"/>
        <rFont val="Arial"/>
        <family val="2"/>
        <charset val="238"/>
      </rPr>
      <t>2</t>
    </r>
  </si>
  <si>
    <r>
      <rPr>
        <sz val="8"/>
        <color theme="4" tint="-0.249977111117893"/>
        <rFont val="Arial CE"/>
        <charset val="238"/>
      </rPr>
      <t>BU</t>
    </r>
    <r>
      <rPr>
        <sz val="8"/>
        <color theme="9" tint="0.39997558519241921"/>
        <rFont val="Arial CE"/>
        <charset val="238"/>
      </rPr>
      <t>1</t>
    </r>
    <r>
      <rPr>
        <sz val="8"/>
        <color theme="4" tint="-0.249977111117893"/>
        <rFont val="Arial CE"/>
        <charset val="238"/>
      </rPr>
      <t>,</t>
    </r>
    <r>
      <rPr>
        <sz val="8"/>
        <color theme="6" tint="-0.499984740745262"/>
        <rFont val="Arial CE"/>
        <charset val="238"/>
      </rPr>
      <t xml:space="preserve"> </t>
    </r>
    <r>
      <rPr>
        <sz val="8"/>
        <color rgb="FFC00000"/>
        <rFont val="Arial CE"/>
        <charset val="238"/>
      </rPr>
      <t>RD</t>
    </r>
    <r>
      <rPr>
        <sz val="8"/>
        <color theme="1"/>
        <rFont val="Arial CE"/>
        <charset val="238"/>
      </rPr>
      <t>1</t>
    </r>
  </si>
  <si>
    <t xml:space="preserve">BU1 </t>
  </si>
  <si>
    <r>
      <rPr>
        <sz val="8"/>
        <color theme="6" tint="-0.499984740745262"/>
        <rFont val="Arial CE"/>
        <charset val="238"/>
      </rPr>
      <t>GN</t>
    </r>
    <r>
      <rPr>
        <sz val="8"/>
        <color theme="9" tint="-0.499984740745262"/>
        <rFont val="Arial CE"/>
        <charset val="238"/>
      </rPr>
      <t>1</t>
    </r>
  </si>
  <si>
    <r>
      <t>BK</t>
    </r>
    <r>
      <rPr>
        <sz val="8"/>
        <color rgb="FFFF0000"/>
        <rFont val="Arial CE"/>
        <charset val="238"/>
      </rPr>
      <t>1</t>
    </r>
  </si>
  <si>
    <r>
      <rPr>
        <sz val="8"/>
        <color theme="1" tint="0.499984740745262"/>
        <rFont val="Arial"/>
        <family val="2"/>
        <charset val="238"/>
      </rPr>
      <t>GY</t>
    </r>
    <r>
      <rPr>
        <sz val="8"/>
        <color rgb="FF00B050"/>
        <rFont val="Arial"/>
        <family val="2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</si>
</sst>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S_I_T_-;\-* #,##0\ _S_I_T_-;_-* &quot;-&quot;??\ _S_I_T_-;_-@_-"/>
    <numFmt numFmtId="165" formatCode="0.000"/>
    <numFmt numFmtId="166" formatCode="_-* #,##0.00\ _S_I_T_-;\-* #,##0.00\ _S_I_T_-;_-* &quot;-&quot;??\ _S_I_T_-;_-@_-"/>
    <numFmt numFmtId="167" formatCode="#,##0_ ;[Red]\-#,##0\ "/>
    <numFmt numFmtId="168" formatCode="#,###"/>
  </numFmts>
  <fonts count="1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18"/>
      <color indexed="8"/>
      <name val="Arial Black"/>
      <family val="2"/>
      <charset val="238"/>
    </font>
    <font>
      <sz val="18"/>
      <color indexed="10"/>
      <name val="Arial Black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23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indexed="8"/>
      <name val="Arial Black"/>
      <family val="2"/>
      <charset val="238"/>
    </font>
    <font>
      <sz val="8"/>
      <color indexed="81"/>
      <name val="Tahoma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48"/>
      <name val="Arial Black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8"/>
      <name val="Arial Black"/>
      <family val="2"/>
      <charset val="238"/>
    </font>
    <font>
      <sz val="8"/>
      <color indexed="8"/>
      <name val="Arial"/>
      <family val="2"/>
      <charset val="238"/>
    </font>
    <font>
      <sz val="8"/>
      <color indexed="23"/>
      <name val="Arial"/>
      <family val="2"/>
      <charset val="238"/>
    </font>
    <font>
      <sz val="10"/>
      <name val="Arial"/>
      <family val="2"/>
      <charset val="238"/>
    </font>
    <font>
      <b/>
      <sz val="6"/>
      <name val="Arial"/>
      <family val="2"/>
      <charset val="238"/>
    </font>
    <font>
      <sz val="8"/>
      <color rgb="FFFF0000"/>
      <name val="Calibri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7"/>
      <color indexed="10"/>
      <name val="Arial"/>
      <family val="2"/>
      <charset val="238"/>
    </font>
    <font>
      <sz val="10"/>
      <name val="Arial CE"/>
    </font>
    <font>
      <sz val="10"/>
      <color rgb="FFFF0000"/>
      <name val="Arial CE"/>
    </font>
    <font>
      <sz val="10"/>
      <color theme="1"/>
      <name val="Arial CE"/>
      <charset val="238"/>
    </font>
    <font>
      <sz val="10"/>
      <color indexed="8"/>
      <name val="Arial CE"/>
      <charset val="238"/>
    </font>
    <font>
      <sz val="8"/>
      <color indexed="12"/>
      <name val="Arial CE"/>
      <charset val="238"/>
    </font>
    <font>
      <sz val="8"/>
      <color indexed="8"/>
      <name val="Arial CE"/>
      <charset val="238"/>
    </font>
    <font>
      <sz val="8"/>
      <color theme="1"/>
      <name val="Arial"/>
      <family val="2"/>
      <charset val="238"/>
    </font>
    <font>
      <sz val="8"/>
      <name val="Arial CE"/>
    </font>
    <font>
      <sz val="8"/>
      <color indexed="12"/>
      <name val="Arial"/>
      <family val="2"/>
      <charset val="238"/>
    </font>
    <font>
      <sz val="8"/>
      <color indexed="8"/>
      <name val="Arial CE"/>
    </font>
    <font>
      <sz val="10"/>
      <color indexed="12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color rgb="FF0000FF"/>
      <name val="Arial"/>
      <family val="2"/>
      <charset val="238"/>
    </font>
    <font>
      <sz val="7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B050"/>
      <name val="Arial CE"/>
      <charset val="238"/>
    </font>
    <font>
      <sz val="8"/>
      <color theme="0" tint="-0.499984740745262"/>
      <name val="Arial"/>
      <family val="2"/>
      <charset val="238"/>
    </font>
    <font>
      <sz val="8"/>
      <color rgb="FF00B050"/>
      <name val="Arial CE"/>
      <charset val="238"/>
    </font>
    <font>
      <sz val="8"/>
      <color theme="2" tint="-0.499984740745262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sz val="8"/>
      <color theme="6" tint="-0.249977111117893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12"/>
      <name val="Arial CE"/>
      <charset val="238"/>
    </font>
    <font>
      <sz val="7"/>
      <color indexed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color theme="1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color rgb="FFFFC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b/>
      <sz val="8"/>
      <color theme="2" tint="-0.499984740745262"/>
      <name val="Arial"/>
      <family val="2"/>
      <charset val="238"/>
    </font>
    <font>
      <b/>
      <sz val="8"/>
      <color rgb="FFFFC000"/>
      <name val="Arial"/>
      <family val="2"/>
      <charset val="238"/>
    </font>
    <font>
      <b/>
      <sz val="8"/>
      <color theme="0" tint="-0.34998626667073579"/>
      <name val="Arial"/>
      <family val="2"/>
      <charset val="238"/>
    </font>
    <font>
      <sz val="8"/>
      <color rgb="FFC00000"/>
      <name val="Arial"/>
      <family val="2"/>
      <charset val="238"/>
    </font>
    <font>
      <sz val="7"/>
      <color rgb="FF00B050"/>
      <name val="Arial CE"/>
      <charset val="238"/>
    </font>
    <font>
      <sz val="7"/>
      <color rgb="FFFF0000"/>
      <name val="Arial CE"/>
      <charset val="238"/>
    </font>
    <font>
      <sz val="7"/>
      <color theme="0" tint="-0.499984740745262"/>
      <name val="Arial CE"/>
      <charset val="238"/>
    </font>
    <font>
      <sz val="8"/>
      <color theme="0" tint="-0.499984740745262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color theme="9" tint="-0.249977111117893"/>
      <name val="Arial"/>
      <family val="2"/>
      <charset val="238"/>
    </font>
    <font>
      <sz val="8"/>
      <color theme="6" tint="-0.499984740745262"/>
      <name val="Arial CE"/>
      <charset val="238"/>
    </font>
    <font>
      <sz val="8"/>
      <color theme="4" tint="-0.249977111117893"/>
      <name val="Arial CE"/>
      <charset val="238"/>
    </font>
    <font>
      <sz val="8"/>
      <color theme="9" tint="0.39997558519241921"/>
      <name val="Arial CE"/>
      <charset val="238"/>
    </font>
    <font>
      <sz val="8"/>
      <color rgb="FFC00000"/>
      <name val="Arial CE"/>
      <charset val="238"/>
    </font>
    <font>
      <sz val="8"/>
      <color theme="1"/>
      <name val="Arial CE"/>
      <charset val="238"/>
    </font>
    <font>
      <sz val="8"/>
      <color rgb="FF002060"/>
      <name val="Arial CE"/>
      <charset val="238"/>
    </font>
    <font>
      <sz val="8"/>
      <color rgb="FFFF0000"/>
      <name val="Arial CE"/>
      <charset val="238"/>
    </font>
    <font>
      <sz val="8"/>
      <color theme="9" tint="-0.499984740745262"/>
      <name val="Arial CE"/>
      <charset val="238"/>
    </font>
    <font>
      <sz val="8"/>
      <color theme="1" tint="0.499984740745262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89">
    <xf numFmtId="0" fontId="0" fillId="0" borderId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8" borderId="0" applyNumberFormat="0" applyBorder="0" applyAlignment="0" applyProtection="0"/>
    <xf numFmtId="0" fontId="33" fillId="20" borderId="25" applyNumberFormat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7" fillId="0" borderId="0" applyNumberFormat="0" applyFill="0" applyBorder="0" applyAlignment="0" applyProtection="0"/>
    <xf numFmtId="0" fontId="38" fillId="21" borderId="0" applyNumberFormat="0" applyBorder="0" applyAlignment="0" applyProtection="0"/>
    <xf numFmtId="9" fontId="17" fillId="0" borderId="0" applyFont="0" applyFill="0" applyBorder="0" applyAlignment="0" applyProtection="0"/>
    <xf numFmtId="0" fontId="17" fillId="22" borderId="29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6" borderId="0" applyNumberFormat="0" applyBorder="0" applyAlignment="0" applyProtection="0"/>
    <xf numFmtId="0" fontId="41" fillId="0" borderId="30" applyNumberFormat="0" applyFill="0" applyAlignment="0" applyProtection="0"/>
    <xf numFmtId="0" fontId="42" fillId="27" borderId="31" applyNumberFormat="0" applyAlignment="0" applyProtection="0"/>
    <xf numFmtId="0" fontId="43" fillId="20" borderId="32" applyNumberFormat="0" applyAlignment="0" applyProtection="0"/>
    <xf numFmtId="0" fontId="44" fillId="7" borderId="0" applyNumberFormat="0" applyBorder="0" applyAlignment="0" applyProtection="0"/>
    <xf numFmtId="166" fontId="17" fillId="0" borderId="0" applyFont="0" applyFill="0" applyBorder="0" applyAlignment="0" applyProtection="0"/>
    <xf numFmtId="0" fontId="45" fillId="11" borderId="32" applyNumberFormat="0" applyAlignment="0" applyProtection="0"/>
    <xf numFmtId="0" fontId="46" fillId="0" borderId="33" applyNumberFormat="0" applyFill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22" borderId="29" applyNumberFormat="0" applyFont="0" applyAlignment="0" applyProtection="0"/>
    <xf numFmtId="166" fontId="17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8" borderId="0" applyNumberFormat="0" applyBorder="0" applyAlignment="0" applyProtection="0"/>
    <xf numFmtId="166" fontId="1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1" fillId="18" borderId="0" applyNumberFormat="0" applyBorder="0" applyAlignment="0" applyProtection="0"/>
    <xf numFmtId="0" fontId="32" fillId="8" borderId="0" applyNumberFormat="0" applyBorder="0" applyAlignment="0" applyProtection="0"/>
    <xf numFmtId="0" fontId="31" fillId="24" borderId="0" applyNumberFormat="0" applyBorder="0" applyAlignment="0" applyProtection="0"/>
    <xf numFmtId="0" fontId="44" fillId="7" borderId="0" applyNumberFormat="0" applyBorder="0" applyAlignment="0" applyProtection="0"/>
    <xf numFmtId="0" fontId="37" fillId="0" borderId="28" applyNumberFormat="0" applyFill="0" applyAlignment="0" applyProtection="0"/>
    <xf numFmtId="0" fontId="46" fillId="0" borderId="33" applyNumberFormat="0" applyFill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17" fillId="0" borderId="0"/>
    <xf numFmtId="0" fontId="31" fillId="26" borderId="0" applyNumberFormat="0" applyBorder="0" applyAlignment="0" applyProtection="0"/>
    <xf numFmtId="0" fontId="31" fillId="25" borderId="0" applyNumberFormat="0" applyBorder="0" applyAlignment="0" applyProtection="0"/>
    <xf numFmtId="0" fontId="30" fillId="12" borderId="0" applyNumberFormat="0" applyBorder="0" applyAlignment="0" applyProtection="0"/>
    <xf numFmtId="0" fontId="45" fillId="11" borderId="32" applyNumberFormat="0" applyAlignment="0" applyProtection="0"/>
    <xf numFmtId="0" fontId="30" fillId="11" borderId="0" applyNumberFormat="0" applyBorder="0" applyAlignment="0" applyProtection="0"/>
    <xf numFmtId="0" fontId="40" fillId="0" borderId="0" applyNumberFormat="0" applyFill="0" applyBorder="0" applyAlignment="0" applyProtection="0"/>
    <xf numFmtId="0" fontId="31" fillId="17" borderId="0" applyNumberFormat="0" applyBorder="0" applyAlignment="0" applyProtection="0"/>
    <xf numFmtId="0" fontId="36" fillId="0" borderId="27" applyNumberFormat="0" applyFill="0" applyAlignment="0" applyProtection="0"/>
    <xf numFmtId="0" fontId="30" fillId="14" borderId="0" applyNumberFormat="0" applyBorder="0" applyAlignment="0" applyProtection="0"/>
    <xf numFmtId="0" fontId="31" fillId="19" borderId="0" applyNumberFormat="0" applyBorder="0" applyAlignment="0" applyProtection="0"/>
    <xf numFmtId="0" fontId="30" fillId="7" borderId="0" applyNumberFormat="0" applyBorder="0" applyAlignment="0" applyProtection="0"/>
    <xf numFmtId="0" fontId="17" fillId="22" borderId="29" applyNumberFormat="0" applyFont="0" applyAlignment="0" applyProtection="0"/>
    <xf numFmtId="0" fontId="33" fillId="20" borderId="25" applyNumberFormat="0" applyAlignment="0" applyProtection="0"/>
    <xf numFmtId="0" fontId="39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30" fillId="13" borderId="0" applyNumberFormat="0" applyBorder="0" applyAlignment="0" applyProtection="0"/>
    <xf numFmtId="9" fontId="17" fillId="0" borderId="0" applyFont="0" applyFill="0" applyBorder="0" applyAlignment="0" applyProtection="0"/>
    <xf numFmtId="0" fontId="30" fillId="9" borderId="0" applyNumberFormat="0" applyBorder="0" applyAlignment="0" applyProtection="0"/>
    <xf numFmtId="0" fontId="38" fillId="21" borderId="0" applyNumberFormat="0" applyBorder="0" applyAlignment="0" applyProtection="0"/>
    <xf numFmtId="0" fontId="30" fillId="15" borderId="0" applyNumberFormat="0" applyBorder="0" applyAlignment="0" applyProtection="0"/>
    <xf numFmtId="0" fontId="42" fillId="27" borderId="31" applyNumberFormat="0" applyAlignment="0" applyProtection="0"/>
    <xf numFmtId="0" fontId="31" fillId="17" borderId="0" applyNumberFormat="0" applyBorder="0" applyAlignment="0" applyProtection="0"/>
    <xf numFmtId="0" fontId="41" fillId="0" borderId="30" applyNumberFormat="0" applyFill="0" applyAlignment="0" applyProtection="0"/>
    <xf numFmtId="0" fontId="43" fillId="20" borderId="32" applyNumberFormat="0" applyAlignment="0" applyProtection="0"/>
    <xf numFmtId="0" fontId="31" fillId="23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0" fillId="2" borderId="0" xfId="0" applyFill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right"/>
      <protection hidden="1"/>
    </xf>
    <xf numFmtId="165" fontId="14" fillId="2" borderId="14" xfId="0" applyNumberFormat="1" applyFont="1" applyFill="1" applyBorder="1" applyAlignment="1" applyProtection="1">
      <alignment horizontal="center"/>
      <protection locked="0"/>
    </xf>
    <xf numFmtId="3" fontId="21" fillId="2" borderId="15" xfId="0" applyNumberFormat="1" applyFont="1" applyFill="1" applyBorder="1" applyAlignment="1" applyProtection="1">
      <alignment horizontal="center"/>
      <protection hidden="1"/>
    </xf>
    <xf numFmtId="0" fontId="23" fillId="0" borderId="10" xfId="2" applyFont="1" applyBorder="1" applyAlignment="1" applyProtection="1">
      <alignment horizontal="center"/>
      <protection hidden="1"/>
    </xf>
    <xf numFmtId="0" fontId="7" fillId="3" borderId="4" xfId="0" applyFont="1" applyFill="1" applyBorder="1" applyProtection="1">
      <protection hidden="1"/>
    </xf>
    <xf numFmtId="0" fontId="8" fillId="3" borderId="1" xfId="0" applyFont="1" applyFill="1" applyBorder="1" applyAlignment="1" applyProtection="1">
      <alignment horizontal="right"/>
      <protection hidden="1"/>
    </xf>
    <xf numFmtId="1" fontId="6" fillId="3" borderId="8" xfId="0" applyNumberFormat="1" applyFont="1" applyFill="1" applyBorder="1" applyAlignment="1" applyProtection="1">
      <alignment horizontal="center"/>
      <protection hidden="1"/>
    </xf>
    <xf numFmtId="1" fontId="6" fillId="3" borderId="15" xfId="0" applyNumberFormat="1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Continuous"/>
      <protection hidden="1"/>
    </xf>
    <xf numFmtId="0" fontId="3" fillId="3" borderId="1" xfId="0" applyFont="1" applyFill="1" applyBorder="1" applyAlignment="1" applyProtection="1">
      <alignment horizontal="centerContinuous"/>
      <protection hidden="1"/>
    </xf>
    <xf numFmtId="0" fontId="3" fillId="3" borderId="8" xfId="0" applyFont="1" applyFill="1" applyBorder="1" applyAlignment="1" applyProtection="1">
      <alignment horizontal="center"/>
      <protection hidden="1"/>
    </xf>
    <xf numFmtId="0" fontId="3" fillId="3" borderId="15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Protection="1">
      <protection hidden="1"/>
    </xf>
    <xf numFmtId="0" fontId="22" fillId="4" borderId="1" xfId="0" applyFont="1" applyFill="1" applyBorder="1" applyAlignment="1" applyProtection="1">
      <alignment horizontal="center"/>
      <protection hidden="1"/>
    </xf>
    <xf numFmtId="0" fontId="22" fillId="4" borderId="1" xfId="0" applyFont="1" applyFill="1" applyBorder="1" applyAlignment="1" applyProtection="1">
      <alignment horizontal="center" wrapText="1"/>
      <protection hidden="1"/>
    </xf>
    <xf numFmtId="0" fontId="4" fillId="4" borderId="8" xfId="0" applyFont="1" applyFill="1" applyBorder="1" applyAlignment="1" applyProtection="1">
      <alignment horizontal="center" vertical="top" wrapText="1"/>
      <protection hidden="1"/>
    </xf>
    <xf numFmtId="0" fontId="4" fillId="4" borderId="20" xfId="0" applyFont="1" applyFill="1" applyBorder="1" applyAlignment="1" applyProtection="1">
      <alignment horizontal="center" vertical="top" wrapText="1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3" fontId="19" fillId="5" borderId="17" xfId="0" applyNumberFormat="1" applyFont="1" applyFill="1" applyBorder="1" applyAlignment="1" applyProtection="1">
      <alignment horizontal="center"/>
      <protection hidden="1"/>
    </xf>
    <xf numFmtId="0" fontId="6" fillId="5" borderId="7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Protection="1">
      <protection hidden="1"/>
    </xf>
    <xf numFmtId="3" fontId="21" fillId="2" borderId="18" xfId="0" applyNumberFormat="1" applyFont="1" applyFill="1" applyBorder="1" applyAlignment="1" applyProtection="1">
      <alignment horizontal="center"/>
      <protection hidden="1"/>
    </xf>
    <xf numFmtId="167" fontId="18" fillId="2" borderId="0" xfId="0" applyNumberFormat="1" applyFont="1" applyFill="1" applyProtection="1">
      <protection hidden="1"/>
    </xf>
    <xf numFmtId="167" fontId="49" fillId="2" borderId="0" xfId="0" applyNumberFormat="1" applyFont="1" applyFill="1" applyAlignment="1" applyProtection="1">
      <alignment horizontal="right"/>
      <protection hidden="1"/>
    </xf>
    <xf numFmtId="0" fontId="53" fillId="2" borderId="0" xfId="0" applyFont="1" applyFill="1" applyProtection="1">
      <protection hidden="1"/>
    </xf>
    <xf numFmtId="0" fontId="53" fillId="2" borderId="0" xfId="0" applyFont="1" applyFill="1" applyAlignment="1" applyProtection="1">
      <alignment horizontal="right"/>
      <protection hidden="1"/>
    </xf>
    <xf numFmtId="0" fontId="55" fillId="2" borderId="0" xfId="0" applyFont="1" applyFill="1" applyAlignment="1" applyProtection="1">
      <alignment horizontal="right"/>
      <protection hidden="1"/>
    </xf>
    <xf numFmtId="0" fontId="56" fillId="2" borderId="0" xfId="0" applyFont="1" applyFill="1" applyAlignment="1" applyProtection="1">
      <alignment horizontal="right"/>
      <protection hidden="1"/>
    </xf>
    <xf numFmtId="167" fontId="48" fillId="3" borderId="8" xfId="0" applyNumberFormat="1" applyFont="1" applyFill="1" applyBorder="1" applyAlignment="1" applyProtection="1">
      <alignment horizontal="center"/>
      <protection hidden="1"/>
    </xf>
    <xf numFmtId="167" fontId="18" fillId="3" borderId="8" xfId="0" applyNumberFormat="1" applyFont="1" applyFill="1" applyBorder="1" applyAlignment="1" applyProtection="1">
      <alignment horizontal="center"/>
      <protection hidden="1"/>
    </xf>
    <xf numFmtId="167" fontId="52" fillId="4" borderId="16" xfId="0" applyNumberFormat="1" applyFont="1" applyFill="1" applyBorder="1" applyAlignment="1" applyProtection="1">
      <alignment horizontal="center" wrapText="1"/>
      <protection hidden="1"/>
    </xf>
    <xf numFmtId="0" fontId="18" fillId="2" borderId="2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Protection="1">
      <protection hidden="1"/>
    </xf>
    <xf numFmtId="0" fontId="18" fillId="2" borderId="8" xfId="0" applyFont="1" applyFill="1" applyBorder="1" applyAlignment="1" applyProtection="1">
      <alignment horizontal="center"/>
      <protection hidden="1"/>
    </xf>
    <xf numFmtId="0" fontId="2" fillId="0" borderId="8" xfId="0" applyFont="1" applyBorder="1" applyProtection="1">
      <protection hidden="1"/>
    </xf>
    <xf numFmtId="0" fontId="18" fillId="0" borderId="8" xfId="0" applyFont="1" applyBorder="1" applyAlignment="1" applyProtection="1">
      <alignment horizontal="center"/>
      <protection hidden="1"/>
    </xf>
    <xf numFmtId="0" fontId="48" fillId="2" borderId="8" xfId="0" applyFont="1" applyFill="1" applyBorder="1" applyAlignment="1" applyProtection="1">
      <alignment horizontal="center"/>
      <protection hidden="1"/>
    </xf>
    <xf numFmtId="0" fontId="48" fillId="2" borderId="2" xfId="0" applyFont="1" applyFill="1" applyBorder="1" applyAlignment="1" applyProtection="1">
      <alignment horizontal="center"/>
      <protection hidden="1"/>
    </xf>
    <xf numFmtId="0" fontId="2" fillId="0" borderId="8" xfId="0" applyFont="1" applyBorder="1"/>
    <xf numFmtId="0" fontId="18" fillId="0" borderId="8" xfId="0" applyFont="1" applyBorder="1" applyAlignment="1">
      <alignment horizontal="center"/>
    </xf>
    <xf numFmtId="0" fontId="48" fillId="0" borderId="8" xfId="0" applyFont="1" applyBorder="1" applyAlignment="1" applyProtection="1">
      <alignment horizontal="center"/>
      <protection hidden="1"/>
    </xf>
    <xf numFmtId="0" fontId="17" fillId="0" borderId="10" xfId="2" applyBorder="1" applyProtection="1">
      <protection hidden="1"/>
    </xf>
    <xf numFmtId="0" fontId="66" fillId="0" borderId="8" xfId="0" applyFont="1" applyBorder="1" applyAlignment="1" applyProtection="1">
      <alignment horizontal="center"/>
      <protection hidden="1"/>
    </xf>
    <xf numFmtId="0" fontId="57" fillId="0" borderId="13" xfId="0" applyFont="1" applyBorder="1" applyProtection="1">
      <protection hidden="1"/>
    </xf>
    <xf numFmtId="0" fontId="18" fillId="2" borderId="9" xfId="0" applyFont="1" applyFill="1" applyBorder="1" applyAlignment="1" applyProtection="1">
      <alignment horizontal="center"/>
      <protection hidden="1"/>
    </xf>
    <xf numFmtId="0" fontId="63" fillId="0" borderId="8" xfId="0" applyFont="1" applyBorder="1" applyAlignment="1" applyProtection="1">
      <alignment horizontal="center"/>
      <protection hidden="1"/>
    </xf>
    <xf numFmtId="0" fontId="18" fillId="2" borderId="12" xfId="0" applyFont="1" applyFill="1" applyBorder="1" applyAlignment="1" applyProtection="1">
      <alignment horizontal="center"/>
      <protection hidden="1"/>
    </xf>
    <xf numFmtId="0" fontId="28" fillId="0" borderId="8" xfId="0" applyFont="1" applyBorder="1" applyAlignment="1" applyProtection="1">
      <alignment horizontal="center"/>
      <protection hidden="1"/>
    </xf>
    <xf numFmtId="0" fontId="62" fillId="0" borderId="13" xfId="0" applyFont="1" applyBorder="1" applyAlignment="1" applyProtection="1">
      <alignment horizontal="center"/>
      <protection hidden="1"/>
    </xf>
    <xf numFmtId="0" fontId="57" fillId="0" borderId="8" xfId="0" applyFont="1" applyBorder="1" applyProtection="1">
      <protection hidden="1"/>
    </xf>
    <xf numFmtId="0" fontId="48" fillId="2" borderId="9" xfId="0" applyFont="1" applyFill="1" applyBorder="1" applyAlignment="1" applyProtection="1">
      <alignment horizontal="center"/>
      <protection hidden="1"/>
    </xf>
    <xf numFmtId="164" fontId="17" fillId="0" borderId="8" xfId="0" applyNumberFormat="1" applyFont="1" applyBorder="1" applyAlignment="1" applyProtection="1">
      <alignment horizontal="center"/>
      <protection hidden="1"/>
    </xf>
    <xf numFmtId="164" fontId="59" fillId="0" borderId="8" xfId="2" applyNumberFormat="1" applyFont="1" applyBorder="1" applyAlignment="1" applyProtection="1">
      <alignment horizontal="center"/>
      <protection hidden="1"/>
    </xf>
    <xf numFmtId="0" fontId="64" fillId="0" borderId="8" xfId="0" applyFont="1" applyBorder="1" applyAlignment="1" applyProtection="1">
      <alignment horizontal="center"/>
      <protection hidden="1"/>
    </xf>
    <xf numFmtId="0" fontId="5" fillId="0" borderId="8" xfId="0" applyFont="1" applyBorder="1" applyProtection="1">
      <protection hidden="1"/>
    </xf>
    <xf numFmtId="0" fontId="2" fillId="0" borderId="8" xfId="2" applyFont="1" applyBorder="1" applyProtection="1">
      <protection hidden="1"/>
    </xf>
    <xf numFmtId="0" fontId="18" fillId="0" borderId="8" xfId="2" applyFont="1" applyBorder="1" applyAlignment="1" applyProtection="1">
      <alignment horizontal="center"/>
      <protection hidden="1"/>
    </xf>
    <xf numFmtId="0" fontId="65" fillId="0" borderId="8" xfId="2" applyFont="1" applyBorder="1" applyAlignment="1" applyProtection="1">
      <alignment horizontal="center"/>
      <protection hidden="1"/>
    </xf>
    <xf numFmtId="3" fontId="53" fillId="2" borderId="0" xfId="0" applyNumberFormat="1" applyFont="1" applyFill="1" applyProtection="1">
      <protection hidden="1"/>
    </xf>
    <xf numFmtId="3" fontId="53" fillId="2" borderId="0" xfId="3" applyNumberFormat="1" applyFont="1" applyFill="1" applyBorder="1" applyProtection="1">
      <protection hidden="1"/>
    </xf>
    <xf numFmtId="3" fontId="68" fillId="2" borderId="0" xfId="0" applyNumberFormat="1" applyFont="1" applyFill="1" applyProtection="1">
      <protection hidden="1"/>
    </xf>
    <xf numFmtId="3" fontId="53" fillId="2" borderId="0" xfId="3" applyNumberFormat="1" applyFont="1" applyFill="1" applyBorder="1" applyAlignment="1" applyProtection="1">
      <alignment horizontal="right"/>
      <protection hidden="1"/>
    </xf>
    <xf numFmtId="3" fontId="69" fillId="2" borderId="0" xfId="3" applyNumberFormat="1" applyFont="1" applyFill="1" applyBorder="1" applyAlignment="1" applyProtection="1">
      <alignment horizontal="left"/>
      <protection hidden="1"/>
    </xf>
    <xf numFmtId="3" fontId="68" fillId="2" borderId="0" xfId="3" applyNumberFormat="1" applyFont="1" applyFill="1" applyBorder="1" applyAlignment="1" applyProtection="1">
      <alignment horizontal="left"/>
      <protection hidden="1"/>
    </xf>
    <xf numFmtId="3" fontId="69" fillId="2" borderId="0" xfId="3" applyNumberFormat="1" applyFont="1" applyFill="1" applyBorder="1" applyAlignment="1" applyProtection="1">
      <alignment horizontal="right"/>
      <protection hidden="1"/>
    </xf>
    <xf numFmtId="3" fontId="53" fillId="2" borderId="0" xfId="3" applyNumberFormat="1" applyFont="1" applyFill="1" applyBorder="1" applyAlignment="1" applyProtection="1">
      <alignment horizontal="left"/>
      <protection hidden="1"/>
    </xf>
    <xf numFmtId="3" fontId="0" fillId="2" borderId="0" xfId="0" applyNumberFormat="1" applyFill="1" applyProtection="1">
      <protection hidden="1"/>
    </xf>
    <xf numFmtId="0" fontId="17" fillId="0" borderId="8" xfId="0" applyFont="1" applyBorder="1" applyAlignment="1" applyProtection="1">
      <alignment horizontal="left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6" fillId="5" borderId="5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167" fontId="18" fillId="5" borderId="8" xfId="0" applyNumberFormat="1" applyFont="1" applyFill="1" applyBorder="1" applyProtection="1">
      <protection hidden="1"/>
    </xf>
    <xf numFmtId="0" fontId="0" fillId="5" borderId="15" xfId="0" applyFill="1" applyBorder="1" applyProtection="1">
      <protection hidden="1"/>
    </xf>
    <xf numFmtId="164" fontId="17" fillId="5" borderId="8" xfId="0" applyNumberFormat="1" applyFont="1" applyFill="1" applyBorder="1" applyAlignment="1" applyProtection="1">
      <alignment horizontal="center"/>
      <protection hidden="1"/>
    </xf>
    <xf numFmtId="164" fontId="17" fillId="0" borderId="8" xfId="2" quotePrefix="1" applyNumberFormat="1" applyBorder="1" applyAlignment="1" applyProtection="1">
      <alignment horizontal="center"/>
      <protection hidden="1"/>
    </xf>
    <xf numFmtId="3" fontId="21" fillId="5" borderId="15" xfId="0" applyNumberFormat="1" applyFont="1" applyFill="1" applyBorder="1" applyAlignment="1" applyProtection="1">
      <alignment horizontal="center"/>
      <protection hidden="1"/>
    </xf>
    <xf numFmtId="0" fontId="28" fillId="5" borderId="8" xfId="0" applyFont="1" applyFill="1" applyBorder="1" applyAlignment="1" applyProtection="1">
      <alignment horizontal="center"/>
      <protection hidden="1"/>
    </xf>
    <xf numFmtId="164" fontId="17" fillId="0" borderId="10" xfId="2" applyNumberFormat="1" applyBorder="1" applyAlignment="1" applyProtection="1">
      <alignment horizontal="center"/>
      <protection hidden="1"/>
    </xf>
    <xf numFmtId="0" fontId="67" fillId="0" borderId="8" xfId="2" applyFont="1" applyBorder="1" applyProtection="1">
      <protection hidden="1"/>
    </xf>
    <xf numFmtId="164" fontId="58" fillId="5" borderId="8" xfId="0" applyNumberFormat="1" applyFont="1" applyFill="1" applyBorder="1" applyAlignment="1" applyProtection="1">
      <alignment horizontal="center"/>
      <protection hidden="1"/>
    </xf>
    <xf numFmtId="3" fontId="29" fillId="5" borderId="15" xfId="0" applyNumberFormat="1" applyFont="1" applyFill="1" applyBorder="1" applyAlignment="1" applyProtection="1">
      <alignment horizontal="center"/>
      <protection hidden="1"/>
    </xf>
    <xf numFmtId="0" fontId="18" fillId="5" borderId="7" xfId="0" applyFont="1" applyFill="1" applyBorder="1" applyAlignment="1" applyProtection="1">
      <alignment horizontal="center"/>
      <protection hidden="1"/>
    </xf>
    <xf numFmtId="0" fontId="18" fillId="0" borderId="7" xfId="0" applyFont="1" applyBorder="1" applyAlignment="1" applyProtection="1">
      <alignment horizontal="center"/>
      <protection hidden="1"/>
    </xf>
    <xf numFmtId="0" fontId="12" fillId="5" borderId="6" xfId="525" applyFont="1" applyFill="1" applyBorder="1" applyAlignment="1" applyProtection="1">
      <alignment horizontal="center"/>
      <protection hidden="1"/>
    </xf>
    <xf numFmtId="0" fontId="55" fillId="2" borderId="0" xfId="525" applyFont="1" applyFill="1" applyAlignment="1" applyProtection="1">
      <alignment horizontal="right"/>
      <protection hidden="1"/>
    </xf>
    <xf numFmtId="0" fontId="6" fillId="5" borderId="7" xfId="525" applyFont="1" applyFill="1" applyBorder="1" applyAlignment="1" applyProtection="1">
      <alignment horizontal="centerContinuous"/>
      <protection hidden="1"/>
    </xf>
    <xf numFmtId="0" fontId="17" fillId="0" borderId="10" xfId="0" applyFont="1" applyBorder="1" applyAlignment="1" applyProtection="1">
      <alignment horizontal="left"/>
      <protection hidden="1"/>
    </xf>
    <xf numFmtId="0" fontId="6" fillId="5" borderId="7" xfId="0" applyFont="1" applyFill="1" applyBorder="1" applyAlignment="1" applyProtection="1">
      <alignment horizontal="centerContinuous"/>
      <protection hidden="1"/>
    </xf>
    <xf numFmtId="0" fontId="12" fillId="5" borderId="7" xfId="0" applyFont="1" applyFill="1" applyBorder="1" applyAlignment="1" applyProtection="1">
      <alignment horizontal="center"/>
      <protection hidden="1"/>
    </xf>
    <xf numFmtId="3" fontId="5" fillId="5" borderId="8" xfId="0" applyNumberFormat="1" applyFont="1" applyFill="1" applyBorder="1" applyAlignment="1" applyProtection="1">
      <alignment horizontal="center"/>
      <protection hidden="1"/>
    </xf>
    <xf numFmtId="3" fontId="19" fillId="5" borderId="15" xfId="0" applyNumberFormat="1" applyFont="1" applyFill="1" applyBorder="1" applyAlignment="1" applyProtection="1">
      <alignment horizontal="center"/>
      <protection hidden="1"/>
    </xf>
    <xf numFmtId="3" fontId="6" fillId="5" borderId="8" xfId="0" applyNumberFormat="1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48" fillId="5" borderId="5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3" fontId="5" fillId="5" borderId="10" xfId="0" applyNumberFormat="1" applyFont="1" applyFill="1" applyBorder="1" applyAlignment="1" applyProtection="1">
      <alignment horizontal="center"/>
      <protection hidden="1"/>
    </xf>
    <xf numFmtId="0" fontId="54" fillId="5" borderId="0" xfId="0" applyFont="1" applyFill="1" applyAlignment="1" applyProtection="1">
      <alignment horizontal="center"/>
      <protection hidden="1"/>
    </xf>
    <xf numFmtId="0" fontId="12" fillId="5" borderId="0" xfId="0" applyFont="1" applyFill="1" applyAlignment="1" applyProtection="1">
      <alignment horizontal="center"/>
      <protection hidden="1"/>
    </xf>
    <xf numFmtId="0" fontId="48" fillId="5" borderId="7" xfId="0" applyFont="1" applyFill="1" applyBorder="1" applyAlignment="1" applyProtection="1">
      <alignment horizontal="center"/>
      <protection hidden="1"/>
    </xf>
    <xf numFmtId="3" fontId="19" fillId="2" borderId="20" xfId="0" applyNumberFormat="1" applyFont="1" applyFill="1" applyBorder="1" applyAlignment="1" applyProtection="1">
      <alignment horizontal="center"/>
      <protection hidden="1"/>
    </xf>
    <xf numFmtId="3" fontId="70" fillId="2" borderId="0" xfId="3" applyNumberFormat="1" applyFont="1" applyFill="1" applyBorder="1" applyAlignment="1" applyProtection="1">
      <alignment horizontal="left"/>
      <protection hidden="1"/>
    </xf>
    <xf numFmtId="0" fontId="71" fillId="2" borderId="9" xfId="0" applyFont="1" applyFill="1" applyBorder="1" applyAlignment="1" applyProtection="1">
      <alignment horizontal="center"/>
      <protection hidden="1"/>
    </xf>
    <xf numFmtId="0" fontId="71" fillId="2" borderId="2" xfId="0" applyFont="1" applyFill="1" applyBorder="1" applyAlignment="1" applyProtection="1">
      <alignment horizontal="center"/>
      <protection hidden="1"/>
    </xf>
    <xf numFmtId="0" fontId="5" fillId="5" borderId="5" xfId="0" applyFont="1" applyFill="1" applyBorder="1" applyAlignment="1" applyProtection="1">
      <alignment horizontal="center"/>
      <protection hidden="1"/>
    </xf>
    <xf numFmtId="0" fontId="71" fillId="0" borderId="8" xfId="353" applyFont="1" applyBorder="1" applyAlignment="1">
      <alignment horizontal="center"/>
    </xf>
    <xf numFmtId="0" fontId="48" fillId="5" borderId="0" xfId="0" applyFont="1" applyFill="1" applyAlignment="1" applyProtection="1">
      <alignment horizontal="center"/>
      <protection hidden="1"/>
    </xf>
    <xf numFmtId="0" fontId="71" fillId="0" borderId="13" xfId="353" applyFont="1" applyBorder="1" applyAlignment="1">
      <alignment horizontal="center"/>
    </xf>
    <xf numFmtId="0" fontId="71" fillId="0" borderId="8" xfId="2" applyFont="1" applyBorder="1" applyAlignment="1" applyProtection="1">
      <alignment horizontal="center"/>
      <protection hidden="1"/>
    </xf>
    <xf numFmtId="3" fontId="78" fillId="2" borderId="11" xfId="4" applyNumberFormat="1" applyFont="1" applyFill="1" applyBorder="1" applyAlignment="1" applyProtection="1">
      <alignment horizontal="center"/>
      <protection hidden="1"/>
    </xf>
    <xf numFmtId="0" fontId="75" fillId="0" borderId="8" xfId="0" applyFont="1" applyBorder="1" applyAlignment="1" applyProtection="1">
      <alignment horizontal="center"/>
      <protection hidden="1"/>
    </xf>
    <xf numFmtId="0" fontId="61" fillId="0" borderId="10" xfId="0" applyFont="1" applyBorder="1" applyAlignment="1" applyProtection="1">
      <alignment horizontal="center"/>
      <protection hidden="1"/>
    </xf>
    <xf numFmtId="0" fontId="61" fillId="0" borderId="8" xfId="0" applyFont="1" applyBorder="1" applyAlignment="1" applyProtection="1">
      <alignment horizontal="center"/>
      <protection hidden="1"/>
    </xf>
    <xf numFmtId="0" fontId="61" fillId="0" borderId="16" xfId="0" applyFont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8" fillId="2" borderId="24" xfId="0" applyFont="1" applyFill="1" applyBorder="1" applyAlignment="1" applyProtection="1">
      <alignment horizontal="center"/>
      <protection hidden="1"/>
    </xf>
    <xf numFmtId="0" fontId="18" fillId="2" borderId="10" xfId="0" applyFont="1" applyFill="1" applyBorder="1" applyAlignment="1" applyProtection="1">
      <alignment horizontal="center"/>
      <protection hidden="1"/>
    </xf>
    <xf numFmtId="0" fontId="71" fillId="2" borderId="10" xfId="0" applyFont="1" applyFill="1" applyBorder="1" applyAlignment="1" applyProtection="1">
      <alignment horizontal="center"/>
      <protection hidden="1"/>
    </xf>
    <xf numFmtId="0" fontId="79" fillId="3" borderId="11" xfId="0" applyFont="1" applyFill="1" applyBorder="1" applyProtection="1">
      <protection hidden="1"/>
    </xf>
    <xf numFmtId="0" fontId="4" fillId="4" borderId="11" xfId="0" applyFont="1" applyFill="1" applyBorder="1" applyProtection="1">
      <protection hidden="1"/>
    </xf>
    <xf numFmtId="0" fontId="18" fillId="2" borderId="19" xfId="0" applyFont="1" applyFill="1" applyBorder="1" applyAlignment="1" applyProtection="1">
      <alignment horizontal="centerContinuous"/>
      <protection hidden="1"/>
    </xf>
    <xf numFmtId="0" fontId="12" fillId="5" borderId="5" xfId="0" applyFont="1" applyFill="1" applyBorder="1" applyProtection="1">
      <protection hidden="1"/>
    </xf>
    <xf numFmtId="0" fontId="18" fillId="2" borderId="0" xfId="0" applyFont="1" applyFill="1" applyProtection="1">
      <protection hidden="1"/>
    </xf>
    <xf numFmtId="0" fontId="4" fillId="3" borderId="11" xfId="0" applyFont="1" applyFill="1" applyBorder="1" applyAlignment="1" applyProtection="1">
      <alignment horizontal="centerContinuous"/>
      <protection hidden="1"/>
    </xf>
    <xf numFmtId="0" fontId="12" fillId="5" borderId="0" xfId="0" applyFont="1" applyFill="1" applyAlignment="1" applyProtection="1">
      <alignment horizontal="centerContinuous"/>
      <protection hidden="1"/>
    </xf>
    <xf numFmtId="0" fontId="12" fillId="5" borderId="7" xfId="0" applyFont="1" applyFill="1" applyBorder="1" applyAlignment="1" applyProtection="1">
      <alignment horizontal="centerContinuous"/>
      <protection hidden="1"/>
    </xf>
    <xf numFmtId="164" fontId="17" fillId="0" borderId="8" xfId="1" applyNumberFormat="1" applyBorder="1" applyAlignment="1" applyProtection="1">
      <alignment horizontal="center"/>
      <protection hidden="1"/>
    </xf>
    <xf numFmtId="0" fontId="79" fillId="2" borderId="0" xfId="0" applyFont="1" applyFill="1" applyProtection="1">
      <protection hidden="1"/>
    </xf>
    <xf numFmtId="0" fontId="18" fillId="2" borderId="8" xfId="525" applyFont="1" applyFill="1" applyBorder="1" applyAlignment="1" applyProtection="1">
      <alignment horizontal="center"/>
      <protection hidden="1"/>
    </xf>
    <xf numFmtId="0" fontId="12" fillId="5" borderId="7" xfId="525" applyFont="1" applyFill="1" applyBorder="1" applyAlignment="1" applyProtection="1">
      <alignment horizontal="centerContinuous"/>
      <protection hidden="1"/>
    </xf>
    <xf numFmtId="0" fontId="76" fillId="0" borderId="8" xfId="2" applyFont="1" applyBorder="1" applyAlignment="1">
      <alignment horizontal="center"/>
    </xf>
    <xf numFmtId="3" fontId="19" fillId="2" borderId="15" xfId="0" applyNumberFormat="1" applyFont="1" applyFill="1" applyBorder="1" applyAlignment="1" applyProtection="1">
      <alignment horizontal="center"/>
      <protection hidden="1"/>
    </xf>
    <xf numFmtId="164" fontId="20" fillId="0" borderId="8" xfId="2" applyNumberFormat="1" applyFont="1" applyBorder="1" applyAlignment="1" applyProtection="1">
      <alignment horizontal="center"/>
      <protection hidden="1"/>
    </xf>
    <xf numFmtId="164" fontId="17" fillId="0" borderId="16" xfId="2" applyNumberFormat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164" fontId="17" fillId="0" borderId="13" xfId="2" applyNumberFormat="1" applyBorder="1" applyAlignment="1" applyProtection="1">
      <alignment horizontal="center"/>
      <protection hidden="1"/>
    </xf>
    <xf numFmtId="0" fontId="71" fillId="2" borderId="8" xfId="0" applyFont="1" applyFill="1" applyBorder="1" applyAlignment="1" applyProtection="1">
      <alignment horizontal="center"/>
      <protection hidden="1"/>
    </xf>
    <xf numFmtId="0" fontId="80" fillId="0" borderId="8" xfId="0" applyFont="1" applyBorder="1" applyAlignment="1" applyProtection="1">
      <alignment horizontal="left"/>
      <protection hidden="1"/>
    </xf>
    <xf numFmtId="164" fontId="17" fillId="0" borderId="8" xfId="2" applyNumberFormat="1" applyBorder="1" applyAlignment="1" applyProtection="1">
      <alignment horizontal="center"/>
      <protection hidden="1"/>
    </xf>
    <xf numFmtId="0" fontId="18" fillId="2" borderId="1" xfId="525" applyFont="1" applyFill="1" applyBorder="1" applyAlignment="1" applyProtection="1">
      <alignment horizontal="center"/>
      <protection hidden="1"/>
    </xf>
    <xf numFmtId="0" fontId="2" fillId="0" borderId="8" xfId="525" applyBorder="1"/>
    <xf numFmtId="0" fontId="18" fillId="2" borderId="2" xfId="525" applyFont="1" applyFill="1" applyBorder="1" applyAlignment="1" applyProtection="1">
      <alignment horizontal="center"/>
      <protection hidden="1"/>
    </xf>
    <xf numFmtId="0" fontId="48" fillId="2" borderId="10" xfId="0" applyFont="1" applyFill="1" applyBorder="1" applyAlignment="1" applyProtection="1">
      <alignment horizontal="center"/>
      <protection hidden="1"/>
    </xf>
    <xf numFmtId="0" fontId="51" fillId="4" borderId="2" xfId="0" applyFont="1" applyFill="1" applyBorder="1" applyAlignment="1" applyProtection="1">
      <alignment horizontal="left" textRotation="90"/>
      <protection hidden="1"/>
    </xf>
    <xf numFmtId="0" fontId="7" fillId="3" borderId="5" xfId="0" applyFont="1" applyFill="1" applyBorder="1" applyProtection="1">
      <protection hidden="1"/>
    </xf>
    <xf numFmtId="0" fontId="3" fillId="3" borderId="7" xfId="0" applyFont="1" applyFill="1" applyBorder="1" applyAlignment="1" applyProtection="1">
      <alignment horizontal="centerContinuous"/>
      <protection hidden="1"/>
    </xf>
    <xf numFmtId="0" fontId="51" fillId="4" borderId="7" xfId="0" applyFont="1" applyFill="1" applyBorder="1" applyAlignment="1" applyProtection="1">
      <alignment horizontal="left" textRotation="90"/>
      <protection hidden="1"/>
    </xf>
    <xf numFmtId="0" fontId="48" fillId="2" borderId="1" xfId="0" applyFont="1" applyFill="1" applyBorder="1" applyAlignment="1" applyProtection="1">
      <alignment horizontal="center"/>
      <protection hidden="1"/>
    </xf>
    <xf numFmtId="0" fontId="12" fillId="5" borderId="7" xfId="525" applyFont="1" applyFill="1" applyBorder="1" applyAlignment="1" applyProtection="1">
      <alignment horizontal="center"/>
      <protection hidden="1"/>
    </xf>
    <xf numFmtId="0" fontId="48" fillId="2" borderId="19" xfId="0" applyFont="1" applyFill="1" applyBorder="1" applyAlignment="1" applyProtection="1">
      <alignment horizontal="center"/>
      <protection hidden="1"/>
    </xf>
    <xf numFmtId="0" fontId="18" fillId="2" borderId="19" xfId="0" applyFont="1" applyFill="1" applyBorder="1" applyAlignment="1" applyProtection="1">
      <alignment horizontal="center"/>
      <protection hidden="1"/>
    </xf>
    <xf numFmtId="0" fontId="71" fillId="2" borderId="19" xfId="0" applyFont="1" applyFill="1" applyBorder="1" applyAlignment="1" applyProtection="1">
      <alignment horizontal="center"/>
      <protection hidden="1"/>
    </xf>
    <xf numFmtId="0" fontId="71" fillId="2" borderId="1" xfId="0" applyFont="1" applyFill="1" applyBorder="1" applyAlignment="1" applyProtection="1">
      <alignment horizontal="center"/>
      <protection hidden="1"/>
    </xf>
    <xf numFmtId="0" fontId="48" fillId="2" borderId="12" xfId="0" applyFont="1" applyFill="1" applyBorder="1" applyAlignment="1" applyProtection="1">
      <alignment horizontal="center"/>
      <protection hidden="1"/>
    </xf>
    <xf numFmtId="0" fontId="48" fillId="2" borderId="24" xfId="0" applyFont="1" applyFill="1" applyBorder="1" applyAlignment="1" applyProtection="1">
      <alignment horizontal="center"/>
      <protection hidden="1"/>
    </xf>
    <xf numFmtId="0" fontId="18" fillId="2" borderId="13" xfId="0" applyFont="1" applyFill="1" applyBorder="1" applyAlignment="1" applyProtection="1">
      <alignment horizontal="center"/>
      <protection hidden="1"/>
    </xf>
    <xf numFmtId="0" fontId="60" fillId="0" borderId="13" xfId="0" applyFont="1" applyBorder="1" applyAlignment="1" applyProtection="1">
      <alignment horizontal="left"/>
      <protection hidden="1"/>
    </xf>
    <xf numFmtId="3" fontId="78" fillId="2" borderId="13" xfId="4" applyNumberFormat="1" applyFont="1" applyFill="1" applyBorder="1" applyAlignment="1" applyProtection="1">
      <alignment horizontal="center"/>
      <protection hidden="1"/>
    </xf>
    <xf numFmtId="164" fontId="60" fillId="0" borderId="13" xfId="2" applyNumberFormat="1" applyFont="1" applyBorder="1" applyAlignment="1" applyProtection="1">
      <alignment horizontal="center"/>
      <protection hidden="1"/>
    </xf>
    <xf numFmtId="3" fontId="19" fillId="2" borderId="18" xfId="0" applyNumberFormat="1" applyFont="1" applyFill="1" applyBorder="1" applyAlignment="1" applyProtection="1">
      <alignment horizontal="center"/>
      <protection hidden="1"/>
    </xf>
    <xf numFmtId="0" fontId="81" fillId="2" borderId="0" xfId="0" applyFont="1" applyFill="1" applyAlignment="1" applyProtection="1">
      <alignment horizontal="right"/>
      <protection hidden="1"/>
    </xf>
    <xf numFmtId="0" fontId="68" fillId="2" borderId="0" xfId="525" applyFont="1" applyFill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Protection="1">
      <protection hidden="1"/>
    </xf>
    <xf numFmtId="0" fontId="18" fillId="0" borderId="8" xfId="2" applyFont="1" applyBorder="1" applyAlignment="1">
      <alignment horizontal="center"/>
    </xf>
    <xf numFmtId="0" fontId="74" fillId="0" borderId="8" xfId="0" applyFont="1" applyBorder="1" applyAlignment="1">
      <alignment horizontal="center"/>
    </xf>
    <xf numFmtId="0" fontId="17" fillId="0" borderId="8" xfId="0" applyFont="1" applyBorder="1" applyProtection="1">
      <protection hidden="1"/>
    </xf>
    <xf numFmtId="0" fontId="71" fillId="2" borderId="19" xfId="0" applyFont="1" applyFill="1" applyBorder="1" applyAlignment="1" applyProtection="1">
      <alignment horizontal="centerContinuous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2" fillId="2" borderId="8" xfId="525" applyFill="1" applyBorder="1" applyProtection="1">
      <protection hidden="1"/>
    </xf>
    <xf numFmtId="0" fontId="84" fillId="2" borderId="8" xfId="0" applyFont="1" applyFill="1" applyBorder="1" applyProtection="1">
      <protection hidden="1"/>
    </xf>
    <xf numFmtId="164" fontId="59" fillId="0" borderId="8" xfId="1" applyNumberFormat="1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71" fillId="0" borderId="8" xfId="0" applyFont="1" applyBorder="1" applyAlignment="1">
      <alignment horizontal="center"/>
    </xf>
    <xf numFmtId="0" fontId="3" fillId="0" borderId="8" xfId="0" applyFont="1" applyBorder="1" applyProtection="1">
      <protection hidden="1"/>
    </xf>
    <xf numFmtId="167" fontId="74" fillId="2" borderId="8" xfId="0" applyNumberFormat="1" applyFont="1" applyFill="1" applyBorder="1" applyAlignment="1" applyProtection="1">
      <alignment horizontal="center"/>
      <protection hidden="1"/>
    </xf>
    <xf numFmtId="167" fontId="74" fillId="5" borderId="8" xfId="0" applyNumberFormat="1" applyFont="1" applyFill="1" applyBorder="1" applyProtection="1">
      <protection hidden="1"/>
    </xf>
    <xf numFmtId="167" fontId="74" fillId="5" borderId="8" xfId="0" applyNumberFormat="1" applyFont="1" applyFill="1" applyBorder="1" applyAlignment="1" applyProtection="1">
      <alignment horizontal="center"/>
      <protection hidden="1"/>
    </xf>
    <xf numFmtId="167" fontId="74" fillId="5" borderId="10" xfId="0" applyNumberFormat="1" applyFont="1" applyFill="1" applyBorder="1" applyAlignment="1" applyProtection="1">
      <alignment horizontal="center"/>
      <protection hidden="1"/>
    </xf>
    <xf numFmtId="167" fontId="74" fillId="2" borderId="13" xfId="0" applyNumberFormat="1" applyFont="1" applyFill="1" applyBorder="1" applyAlignment="1" applyProtection="1">
      <alignment horizontal="center"/>
      <protection hidden="1"/>
    </xf>
    <xf numFmtId="167" fontId="87" fillId="2" borderId="8" xfId="0" applyNumberFormat="1" applyFont="1" applyFill="1" applyBorder="1" applyAlignment="1" applyProtection="1">
      <alignment horizontal="center"/>
      <protection hidden="1"/>
    </xf>
    <xf numFmtId="167" fontId="74" fillId="2" borderId="10" xfId="0" applyNumberFormat="1" applyFont="1" applyFill="1" applyBorder="1" applyAlignment="1" applyProtection="1">
      <alignment horizontal="center"/>
      <protection hidden="1"/>
    </xf>
    <xf numFmtId="167" fontId="74" fillId="2" borderId="16" xfId="0" applyNumberFormat="1" applyFont="1" applyFill="1" applyBorder="1" applyAlignment="1" applyProtection="1">
      <alignment horizontal="center"/>
      <protection hidden="1"/>
    </xf>
    <xf numFmtId="167" fontId="87" fillId="2" borderId="13" xfId="0" applyNumberFormat="1" applyFont="1" applyFill="1" applyBorder="1" applyAlignment="1" applyProtection="1">
      <alignment horizontal="center"/>
      <protection hidden="1"/>
    </xf>
    <xf numFmtId="0" fontId="28" fillId="0" borderId="10" xfId="0" applyFont="1" applyBorder="1" applyAlignment="1">
      <alignment horizontal="center"/>
    </xf>
    <xf numFmtId="0" fontId="71" fillId="0" borderId="10" xfId="0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12" fillId="2" borderId="6" xfId="0" applyFont="1" applyFill="1" applyBorder="1" applyAlignment="1" applyProtection="1">
      <alignment horizontal="center"/>
      <protection hidden="1"/>
    </xf>
    <xf numFmtId="0" fontId="12" fillId="2" borderId="8" xfId="0" applyFont="1" applyFill="1" applyBorder="1" applyAlignment="1" applyProtection="1">
      <alignment horizontal="center"/>
      <protection hidden="1"/>
    </xf>
    <xf numFmtId="0" fontId="6" fillId="0" borderId="8" xfId="0" applyFont="1" applyBorder="1" applyProtection="1">
      <protection hidden="1"/>
    </xf>
    <xf numFmtId="0" fontId="89" fillId="0" borderId="10" xfId="0" applyFont="1" applyBorder="1" applyAlignment="1">
      <alignment horizontal="center"/>
    </xf>
    <xf numFmtId="164" fontId="20" fillId="0" borderId="8" xfId="1" applyNumberFormat="1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28" fillId="0" borderId="8" xfId="0" applyFont="1" applyBorder="1" applyAlignment="1">
      <alignment horizontal="center"/>
    </xf>
    <xf numFmtId="1" fontId="6" fillId="3" borderId="11" xfId="0" applyNumberFormat="1" applyFont="1" applyFill="1" applyBorder="1" applyAlignment="1" applyProtection="1">
      <alignment horizontal="center"/>
      <protection hidden="1"/>
    </xf>
    <xf numFmtId="0" fontId="3" fillId="3" borderId="11" xfId="0" applyFont="1" applyFill="1" applyBorder="1" applyAlignment="1" applyProtection="1">
      <alignment horizontal="center"/>
      <protection hidden="1"/>
    </xf>
    <xf numFmtId="0" fontId="4" fillId="4" borderId="34" xfId="0" applyFont="1" applyFill="1" applyBorder="1" applyAlignment="1" applyProtection="1">
      <alignment horizontal="center" vertical="top" wrapText="1"/>
      <protection hidden="1"/>
    </xf>
    <xf numFmtId="0" fontId="0" fillId="5" borderId="11" xfId="0" applyFill="1" applyBorder="1" applyProtection="1">
      <protection hidden="1"/>
    </xf>
    <xf numFmtId="3" fontId="21" fillId="2" borderId="11" xfId="0" applyNumberFormat="1" applyFont="1" applyFill="1" applyBorder="1" applyAlignment="1" applyProtection="1">
      <alignment horizontal="center"/>
      <protection hidden="1"/>
    </xf>
    <xf numFmtId="3" fontId="19" fillId="5" borderId="11" xfId="0" applyNumberFormat="1" applyFont="1" applyFill="1" applyBorder="1" applyAlignment="1" applyProtection="1">
      <alignment horizontal="center"/>
      <protection hidden="1"/>
    </xf>
    <xf numFmtId="3" fontId="19" fillId="2" borderId="11" xfId="0" applyNumberFormat="1" applyFont="1" applyFill="1" applyBorder="1" applyAlignment="1" applyProtection="1">
      <alignment horizontal="center"/>
      <protection hidden="1"/>
    </xf>
    <xf numFmtId="3" fontId="29" fillId="5" borderId="11" xfId="0" applyNumberFormat="1" applyFont="1" applyFill="1" applyBorder="1" applyAlignment="1" applyProtection="1">
      <alignment horizontal="center"/>
      <protection hidden="1"/>
    </xf>
    <xf numFmtId="3" fontId="21" fillId="5" borderId="11" xfId="0" applyNumberFormat="1" applyFont="1" applyFill="1" applyBorder="1" applyAlignment="1" applyProtection="1">
      <alignment horizontal="center"/>
      <protection hidden="1"/>
    </xf>
    <xf numFmtId="3" fontId="19" fillId="5" borderId="35" xfId="0" applyNumberFormat="1" applyFont="1" applyFill="1" applyBorder="1" applyAlignment="1" applyProtection="1">
      <alignment horizontal="center"/>
      <protection hidden="1"/>
    </xf>
    <xf numFmtId="3" fontId="21" fillId="2" borderId="36" xfId="0" applyNumberFormat="1" applyFont="1" applyFill="1" applyBorder="1" applyAlignment="1" applyProtection="1">
      <alignment horizontal="center"/>
      <protection hidden="1"/>
    </xf>
    <xf numFmtId="3" fontId="19" fillId="2" borderId="34" xfId="0" applyNumberFormat="1" applyFont="1" applyFill="1" applyBorder="1" applyAlignment="1" applyProtection="1">
      <alignment horizontal="center"/>
      <protection hidden="1"/>
    </xf>
    <xf numFmtId="3" fontId="19" fillId="2" borderId="36" xfId="0" applyNumberFormat="1" applyFont="1" applyFill="1" applyBorder="1" applyAlignment="1" applyProtection="1">
      <alignment horizontal="center"/>
      <protection hidden="1"/>
    </xf>
    <xf numFmtId="0" fontId="86" fillId="0" borderId="8" xfId="353" applyFont="1" applyBorder="1" applyAlignment="1">
      <alignment horizontal="center"/>
    </xf>
    <xf numFmtId="0" fontId="87" fillId="2" borderId="0" xfId="0" applyFont="1" applyFill="1" applyProtection="1">
      <protection hidden="1"/>
    </xf>
    <xf numFmtId="0" fontId="2" fillId="0" borderId="7" xfId="679" applyBorder="1" applyProtection="1"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86" fillId="2" borderId="19" xfId="0" applyFont="1" applyFill="1" applyBorder="1" applyAlignment="1" applyProtection="1">
      <alignment horizontal="center"/>
      <protection hidden="1"/>
    </xf>
    <xf numFmtId="0" fontId="4" fillId="2" borderId="19" xfId="0" applyFont="1" applyFill="1" applyBorder="1" applyAlignment="1" applyProtection="1">
      <alignment horizontal="centerContinuous"/>
      <protection hidden="1"/>
    </xf>
    <xf numFmtId="0" fontId="6" fillId="2" borderId="10" xfId="0" applyFont="1" applyFill="1" applyBorder="1" applyAlignment="1" applyProtection="1">
      <alignment horizontal="left"/>
      <protection hidden="1"/>
    </xf>
    <xf numFmtId="0" fontId="4" fillId="2" borderId="19" xfId="0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3" fillId="0" borderId="7" xfId="2" applyFont="1" applyBorder="1" applyProtection="1">
      <protection hidden="1"/>
    </xf>
    <xf numFmtId="0" fontId="86" fillId="0" borderId="8" xfId="2" applyFont="1" applyBorder="1" applyAlignment="1">
      <alignment horizontal="center"/>
    </xf>
    <xf numFmtId="0" fontId="22" fillId="4" borderId="8" xfId="0" applyFont="1" applyFill="1" applyBorder="1" applyAlignment="1" applyProtection="1">
      <alignment horizontal="center"/>
      <protection hidden="1"/>
    </xf>
    <xf numFmtId="168" fontId="71" fillId="0" borderId="8" xfId="353" applyNumberFormat="1" applyFont="1" applyBorder="1" applyAlignment="1">
      <alignment horizontal="center"/>
    </xf>
    <xf numFmtId="167" fontId="95" fillId="0" borderId="11" xfId="353" applyNumberFormat="1" applyFont="1" applyBorder="1" applyAlignment="1">
      <alignment horizontal="center"/>
    </xf>
    <xf numFmtId="167" fontId="97" fillId="0" borderId="11" xfId="353" applyNumberFormat="1" applyFont="1" applyBorder="1" applyAlignment="1">
      <alignment horizontal="center"/>
    </xf>
    <xf numFmtId="0" fontId="86" fillId="0" borderId="11" xfId="0" applyFont="1" applyBorder="1" applyAlignment="1">
      <alignment horizontal="center"/>
    </xf>
    <xf numFmtId="0" fontId="87" fillId="0" borderId="8" xfId="0" applyFont="1" applyBorder="1" applyAlignment="1">
      <alignment horizontal="center"/>
    </xf>
    <xf numFmtId="0" fontId="98" fillId="0" borderId="8" xfId="353" applyFont="1" applyBorder="1" applyAlignment="1">
      <alignment horizontal="center"/>
    </xf>
    <xf numFmtId="0" fontId="2" fillId="0" borderId="11" xfId="525" applyBorder="1" applyProtection="1">
      <protection hidden="1"/>
    </xf>
    <xf numFmtId="0" fontId="63" fillId="28" borderId="8" xfId="0" applyFont="1" applyFill="1" applyBorder="1" applyAlignment="1">
      <alignment horizontal="center"/>
    </xf>
    <xf numFmtId="0" fontId="99" fillId="28" borderId="8" xfId="0" applyFont="1" applyFill="1" applyBorder="1" applyAlignment="1">
      <alignment horizontal="center"/>
    </xf>
    <xf numFmtId="3" fontId="19" fillId="2" borderId="8" xfId="0" applyNumberFormat="1" applyFont="1" applyFill="1" applyBorder="1" applyAlignment="1" applyProtection="1">
      <alignment horizontal="center"/>
      <protection hidden="1"/>
    </xf>
    <xf numFmtId="0" fontId="100" fillId="0" borderId="8" xfId="0" applyFont="1" applyBorder="1" applyAlignment="1">
      <alignment horizontal="center"/>
    </xf>
    <xf numFmtId="0" fontId="102" fillId="0" borderId="8" xfId="0" applyFont="1" applyBorder="1" applyAlignment="1">
      <alignment horizontal="center"/>
    </xf>
    <xf numFmtId="0" fontId="107" fillId="0" borderId="8" xfId="0" applyFont="1" applyBorder="1" applyAlignment="1">
      <alignment horizontal="center"/>
    </xf>
    <xf numFmtId="0" fontId="108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7" fillId="2" borderId="21" xfId="0" applyFont="1" applyFill="1" applyBorder="1" applyAlignment="1" applyProtection="1">
      <alignment horizontal="center" vertical="top"/>
      <protection hidden="1"/>
    </xf>
    <xf numFmtId="0" fontId="27" fillId="2" borderId="22" xfId="0" applyFont="1" applyFill="1" applyBorder="1" applyAlignment="1" applyProtection="1">
      <alignment horizontal="center" vertical="top"/>
      <protection hidden="1"/>
    </xf>
    <xf numFmtId="0" fontId="27" fillId="2" borderId="23" xfId="0" applyFont="1" applyFill="1" applyBorder="1" applyAlignment="1" applyProtection="1">
      <alignment horizontal="center" vertical="top"/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</cellXfs>
  <cellStyles count="689">
    <cellStyle name="20 % – Poudarek1 2" xfId="150" xr:uid="{00000000-0005-0000-0000-000000000000}"/>
    <cellStyle name="20 % – Poudarek1 3" xfId="381" xr:uid="{00000000-0005-0000-0000-000001000000}"/>
    <cellStyle name="20 % – Poudarek2 2" xfId="151" xr:uid="{00000000-0005-0000-0000-000002000000}"/>
    <cellStyle name="20 % – Poudarek2 3" xfId="364" xr:uid="{00000000-0005-0000-0000-000003000000}"/>
    <cellStyle name="20 % – Poudarek3 2" xfId="152" xr:uid="{00000000-0005-0000-0000-000004000000}"/>
    <cellStyle name="20 % – Poudarek3 3" xfId="380" xr:uid="{00000000-0005-0000-0000-000005000000}"/>
    <cellStyle name="20 % – Poudarek4 2" xfId="153" xr:uid="{00000000-0005-0000-0000-000006000000}"/>
    <cellStyle name="20 % – Poudarek4 3" xfId="338" xr:uid="{00000000-0005-0000-0000-000007000000}"/>
    <cellStyle name="20 % – Poudarek5 2" xfId="154" xr:uid="{00000000-0005-0000-0000-000008000000}"/>
    <cellStyle name="20 % – Poudarek5 3" xfId="379" xr:uid="{00000000-0005-0000-0000-000009000000}"/>
    <cellStyle name="20 % – Poudarek6 2" xfId="155" xr:uid="{00000000-0005-0000-0000-00000A000000}"/>
    <cellStyle name="20 % – Poudarek6 3" xfId="358" xr:uid="{00000000-0005-0000-0000-00000B000000}"/>
    <cellStyle name="40 % – Poudarek1 2" xfId="156" xr:uid="{00000000-0005-0000-0000-00000C000000}"/>
    <cellStyle name="40 % – Poudarek1 3" xfId="356" xr:uid="{00000000-0005-0000-0000-00000D000000}"/>
    <cellStyle name="40 % – Poudarek2 2" xfId="157" xr:uid="{00000000-0005-0000-0000-00000E000000}"/>
    <cellStyle name="40 % – Poudarek2 3" xfId="369" xr:uid="{00000000-0005-0000-0000-00000F000000}"/>
    <cellStyle name="40 % – Poudarek3 2" xfId="158" xr:uid="{00000000-0005-0000-0000-000010000000}"/>
    <cellStyle name="40 % – Poudarek3 3" xfId="362" xr:uid="{00000000-0005-0000-0000-000011000000}"/>
    <cellStyle name="40 % – Poudarek4 2" xfId="159" xr:uid="{00000000-0005-0000-0000-000012000000}"/>
    <cellStyle name="40 % – Poudarek4 3" xfId="371" xr:uid="{00000000-0005-0000-0000-000013000000}"/>
    <cellStyle name="40 % – Poudarek5 2" xfId="160" xr:uid="{00000000-0005-0000-0000-000014000000}"/>
    <cellStyle name="40 % – Poudarek5 3" xfId="339" xr:uid="{00000000-0005-0000-0000-000015000000}"/>
    <cellStyle name="40 % – Poudarek6 2" xfId="161" xr:uid="{00000000-0005-0000-0000-000016000000}"/>
    <cellStyle name="40 % – Poudarek6 3" xfId="373" xr:uid="{00000000-0005-0000-0000-000017000000}"/>
    <cellStyle name="60 % – Poudarek1 2" xfId="162" xr:uid="{00000000-0005-0000-0000-000018000000}"/>
    <cellStyle name="60 % – Poudarek1 3" xfId="351" xr:uid="{00000000-0005-0000-0000-000019000000}"/>
    <cellStyle name="60 % – Poudarek2 2" xfId="163" xr:uid="{00000000-0005-0000-0000-00001A000000}"/>
    <cellStyle name="60 % – Poudarek2 3" xfId="352" xr:uid="{00000000-0005-0000-0000-00001B000000}"/>
    <cellStyle name="60 % – Poudarek3 2" xfId="164" xr:uid="{00000000-0005-0000-0000-00001C000000}"/>
    <cellStyle name="60 % – Poudarek3 3" xfId="368" xr:uid="{00000000-0005-0000-0000-00001D000000}"/>
    <cellStyle name="60 % – Poudarek4 2" xfId="165" xr:uid="{00000000-0005-0000-0000-00001E000000}"/>
    <cellStyle name="60 % – Poudarek4 3" xfId="375" xr:uid="{00000000-0005-0000-0000-00001F000000}"/>
    <cellStyle name="60 % – Poudarek5 2" xfId="166" xr:uid="{00000000-0005-0000-0000-000020000000}"/>
    <cellStyle name="60 % – Poudarek5 3" xfId="340" xr:uid="{00000000-0005-0000-0000-000021000000}"/>
    <cellStyle name="60 % – Poudarek6 2" xfId="167" xr:uid="{00000000-0005-0000-0000-000022000000}"/>
    <cellStyle name="60 % – Poudarek6 3" xfId="363" xr:uid="{00000000-0005-0000-0000-000023000000}"/>
    <cellStyle name="Dobro 2" xfId="168" xr:uid="{00000000-0005-0000-0000-000024000000}"/>
    <cellStyle name="Dobro 3" xfId="346" xr:uid="{00000000-0005-0000-0000-000025000000}"/>
    <cellStyle name="Izhod 2" xfId="169" xr:uid="{00000000-0005-0000-0000-000026000000}"/>
    <cellStyle name="Izhod 3" xfId="366" xr:uid="{00000000-0005-0000-0000-000027000000}"/>
    <cellStyle name="Naslov 1 2" xfId="171" xr:uid="{00000000-0005-0000-0000-000028000000}"/>
    <cellStyle name="Naslov 1 3" xfId="344" xr:uid="{00000000-0005-0000-0000-000029000000}"/>
    <cellStyle name="Naslov 2 2" xfId="172" xr:uid="{00000000-0005-0000-0000-00002A000000}"/>
    <cellStyle name="Naslov 2 3" xfId="361" xr:uid="{00000000-0005-0000-0000-00002B000000}"/>
    <cellStyle name="Naslov 3 2" xfId="173" xr:uid="{00000000-0005-0000-0000-00002C000000}"/>
    <cellStyle name="Naslov 3 3" xfId="349" xr:uid="{00000000-0005-0000-0000-00002D000000}"/>
    <cellStyle name="Naslov 4 2" xfId="174" xr:uid="{00000000-0005-0000-0000-00002E000000}"/>
    <cellStyle name="Naslov 4 3" xfId="343" xr:uid="{00000000-0005-0000-0000-00002F000000}"/>
    <cellStyle name="Naslov 5" xfId="170" xr:uid="{00000000-0005-0000-0000-000030000000}"/>
    <cellStyle name="Naslov 6" xfId="342" xr:uid="{00000000-0005-0000-0000-000031000000}"/>
    <cellStyle name="Navadno" xfId="0" builtinId="0"/>
    <cellStyle name="Navadno 10" xfId="525" xr:uid="{00000000-0005-0000-0000-000033000000}"/>
    <cellStyle name="Navadno 2" xfId="4" xr:uid="{00000000-0005-0000-0000-000034000000}"/>
    <cellStyle name="Navadno 2 2" xfId="353" xr:uid="{00000000-0005-0000-0000-000035000000}"/>
    <cellStyle name="Navadno 2 2 2" xfId="679" xr:uid="{00000000-0005-0000-0000-000036000000}"/>
    <cellStyle name="Navadno 2 2 3" xfId="685" xr:uid="{00000000-0005-0000-0000-000037000000}"/>
    <cellStyle name="Navadno 2 3" xfId="682" xr:uid="{00000000-0005-0000-0000-000038000000}"/>
    <cellStyle name="Navadno 3" xfId="6" xr:uid="{00000000-0005-0000-0000-000039000000}"/>
    <cellStyle name="Navadno 3 2" xfId="526" xr:uid="{00000000-0005-0000-0000-00003A000000}"/>
    <cellStyle name="Navadno 3 3" xfId="684" xr:uid="{00000000-0005-0000-0000-00003B000000}"/>
    <cellStyle name="Navadno 4" xfId="534" xr:uid="{00000000-0005-0000-0000-00003C000000}"/>
    <cellStyle name="Navadno 5" xfId="527" xr:uid="{00000000-0005-0000-0000-00003D000000}"/>
    <cellStyle name="Navadno 6" xfId="528" xr:uid="{00000000-0005-0000-0000-00003E000000}"/>
    <cellStyle name="Navadno 7" xfId="529" xr:uid="{00000000-0005-0000-0000-00003F000000}"/>
    <cellStyle name="Navadno 8" xfId="530" xr:uid="{00000000-0005-0000-0000-000040000000}"/>
    <cellStyle name="Navadno 9" xfId="531" xr:uid="{00000000-0005-0000-0000-000041000000}"/>
    <cellStyle name="Navadno_2008 HR" xfId="1" xr:uid="{00000000-0005-0000-0000-000042000000}"/>
    <cellStyle name="Navadno_2008 SLO" xfId="2" xr:uid="{00000000-0005-0000-0000-000043000000}"/>
    <cellStyle name="Nevtralno 2" xfId="175" xr:uid="{00000000-0005-0000-0000-000044000000}"/>
    <cellStyle name="Nevtralno 3" xfId="372" xr:uid="{00000000-0005-0000-0000-000045000000}"/>
    <cellStyle name="Odstotek" xfId="3" builtinId="5"/>
    <cellStyle name="Odstotek 10" xfId="8" xr:uid="{00000000-0005-0000-0000-000047000000}"/>
    <cellStyle name="Odstotek 10 2" xfId="193" xr:uid="{00000000-0005-0000-0000-000048000000}"/>
    <cellStyle name="Odstotek 10 2 2" xfId="535" xr:uid="{00000000-0005-0000-0000-000049000000}"/>
    <cellStyle name="Odstotek 10 3" xfId="383" xr:uid="{00000000-0005-0000-0000-00004A000000}"/>
    <cellStyle name="Odstotek 11" xfId="9" xr:uid="{00000000-0005-0000-0000-00004B000000}"/>
    <cellStyle name="Odstotek 11 2" xfId="194" xr:uid="{00000000-0005-0000-0000-00004C000000}"/>
    <cellStyle name="Odstotek 11 2 2" xfId="536" xr:uid="{00000000-0005-0000-0000-00004D000000}"/>
    <cellStyle name="Odstotek 11 3" xfId="384" xr:uid="{00000000-0005-0000-0000-00004E000000}"/>
    <cellStyle name="Odstotek 11 4" xfId="532" xr:uid="{00000000-0005-0000-0000-00004F000000}"/>
    <cellStyle name="Odstotek 12" xfId="10" xr:uid="{00000000-0005-0000-0000-000050000000}"/>
    <cellStyle name="Odstotek 12 2" xfId="195" xr:uid="{00000000-0005-0000-0000-000051000000}"/>
    <cellStyle name="Odstotek 12 2 2" xfId="537" xr:uid="{00000000-0005-0000-0000-000052000000}"/>
    <cellStyle name="Odstotek 12 3" xfId="385" xr:uid="{00000000-0005-0000-0000-000053000000}"/>
    <cellStyle name="Odstotek 13" xfId="11" xr:uid="{00000000-0005-0000-0000-000054000000}"/>
    <cellStyle name="Odstotek 13 2" xfId="196" xr:uid="{00000000-0005-0000-0000-000055000000}"/>
    <cellStyle name="Odstotek 13 2 2" xfId="538" xr:uid="{00000000-0005-0000-0000-000056000000}"/>
    <cellStyle name="Odstotek 13 3" xfId="386" xr:uid="{00000000-0005-0000-0000-000057000000}"/>
    <cellStyle name="Odstotek 14" xfId="12" xr:uid="{00000000-0005-0000-0000-000058000000}"/>
    <cellStyle name="Odstotek 14 2" xfId="197" xr:uid="{00000000-0005-0000-0000-000059000000}"/>
    <cellStyle name="Odstotek 14 2 2" xfId="539" xr:uid="{00000000-0005-0000-0000-00005A000000}"/>
    <cellStyle name="Odstotek 14 3" xfId="387" xr:uid="{00000000-0005-0000-0000-00005B000000}"/>
    <cellStyle name="Odstotek 15" xfId="13" xr:uid="{00000000-0005-0000-0000-00005C000000}"/>
    <cellStyle name="Odstotek 15 2" xfId="198" xr:uid="{00000000-0005-0000-0000-00005D000000}"/>
    <cellStyle name="Odstotek 15 2 2" xfId="540" xr:uid="{00000000-0005-0000-0000-00005E000000}"/>
    <cellStyle name="Odstotek 15 3" xfId="388" xr:uid="{00000000-0005-0000-0000-00005F000000}"/>
    <cellStyle name="Odstotek 16" xfId="14" xr:uid="{00000000-0005-0000-0000-000060000000}"/>
    <cellStyle name="Odstotek 16 2" xfId="199" xr:uid="{00000000-0005-0000-0000-000061000000}"/>
    <cellStyle name="Odstotek 16 2 2" xfId="541" xr:uid="{00000000-0005-0000-0000-000062000000}"/>
    <cellStyle name="Odstotek 16 3" xfId="389" xr:uid="{00000000-0005-0000-0000-000063000000}"/>
    <cellStyle name="Odstotek 17" xfId="15" xr:uid="{00000000-0005-0000-0000-000064000000}"/>
    <cellStyle name="Odstotek 17 2" xfId="200" xr:uid="{00000000-0005-0000-0000-000065000000}"/>
    <cellStyle name="Odstotek 17 2 2" xfId="542" xr:uid="{00000000-0005-0000-0000-000066000000}"/>
    <cellStyle name="Odstotek 17 3" xfId="390" xr:uid="{00000000-0005-0000-0000-000067000000}"/>
    <cellStyle name="Odstotek 18" xfId="16" xr:uid="{00000000-0005-0000-0000-000068000000}"/>
    <cellStyle name="Odstotek 18 2" xfId="201" xr:uid="{00000000-0005-0000-0000-000069000000}"/>
    <cellStyle name="Odstotek 18 2 2" xfId="543" xr:uid="{00000000-0005-0000-0000-00006A000000}"/>
    <cellStyle name="Odstotek 18 3" xfId="391" xr:uid="{00000000-0005-0000-0000-00006B000000}"/>
    <cellStyle name="Odstotek 19" xfId="17" xr:uid="{00000000-0005-0000-0000-00006C000000}"/>
    <cellStyle name="Odstotek 19 2" xfId="202" xr:uid="{00000000-0005-0000-0000-00006D000000}"/>
    <cellStyle name="Odstotek 19 2 2" xfId="544" xr:uid="{00000000-0005-0000-0000-00006E000000}"/>
    <cellStyle name="Odstotek 19 3" xfId="392" xr:uid="{00000000-0005-0000-0000-00006F000000}"/>
    <cellStyle name="Odstotek 2" xfId="5" xr:uid="{00000000-0005-0000-0000-000070000000}"/>
    <cellStyle name="Odstotek 2 2" xfId="203" xr:uid="{00000000-0005-0000-0000-000071000000}"/>
    <cellStyle name="Odstotek 2 2 2" xfId="545" xr:uid="{00000000-0005-0000-0000-000072000000}"/>
    <cellStyle name="Odstotek 2 3" xfId="18" xr:uid="{00000000-0005-0000-0000-000073000000}"/>
    <cellStyle name="Odstotek 2 4" xfId="533" xr:uid="{00000000-0005-0000-0000-000074000000}"/>
    <cellStyle name="Odstotek 2 4 2" xfId="687" xr:uid="{00000000-0005-0000-0000-000075000000}"/>
    <cellStyle name="Odstotek 2 5" xfId="683" xr:uid="{00000000-0005-0000-0000-000076000000}"/>
    <cellStyle name="Odstotek 20" xfId="19" xr:uid="{00000000-0005-0000-0000-000077000000}"/>
    <cellStyle name="Odstotek 20 2" xfId="204" xr:uid="{00000000-0005-0000-0000-000078000000}"/>
    <cellStyle name="Odstotek 20 2 2" xfId="546" xr:uid="{00000000-0005-0000-0000-000079000000}"/>
    <cellStyle name="Odstotek 20 3" xfId="393" xr:uid="{00000000-0005-0000-0000-00007A000000}"/>
    <cellStyle name="Odstotek 21" xfId="20" xr:uid="{00000000-0005-0000-0000-00007B000000}"/>
    <cellStyle name="Odstotek 21 2" xfId="205" xr:uid="{00000000-0005-0000-0000-00007C000000}"/>
    <cellStyle name="Odstotek 21 2 2" xfId="547" xr:uid="{00000000-0005-0000-0000-00007D000000}"/>
    <cellStyle name="Odstotek 21 3" xfId="394" xr:uid="{00000000-0005-0000-0000-00007E000000}"/>
    <cellStyle name="Odstotek 22" xfId="21" xr:uid="{00000000-0005-0000-0000-00007F000000}"/>
    <cellStyle name="Odstotek 22 2" xfId="206" xr:uid="{00000000-0005-0000-0000-000080000000}"/>
    <cellStyle name="Odstotek 22 2 2" xfId="548" xr:uid="{00000000-0005-0000-0000-000081000000}"/>
    <cellStyle name="Odstotek 22 3" xfId="395" xr:uid="{00000000-0005-0000-0000-000082000000}"/>
    <cellStyle name="Odstotek 23" xfId="22" xr:uid="{00000000-0005-0000-0000-000083000000}"/>
    <cellStyle name="Odstotek 23 2" xfId="207" xr:uid="{00000000-0005-0000-0000-000084000000}"/>
    <cellStyle name="Odstotek 23 2 2" xfId="549" xr:uid="{00000000-0005-0000-0000-000085000000}"/>
    <cellStyle name="Odstotek 23 3" xfId="396" xr:uid="{00000000-0005-0000-0000-000086000000}"/>
    <cellStyle name="Odstotek 24" xfId="23" xr:uid="{00000000-0005-0000-0000-000087000000}"/>
    <cellStyle name="Odstotek 24 2" xfId="208" xr:uid="{00000000-0005-0000-0000-000088000000}"/>
    <cellStyle name="Odstotek 24 2 2" xfId="550" xr:uid="{00000000-0005-0000-0000-000089000000}"/>
    <cellStyle name="Odstotek 24 3" xfId="397" xr:uid="{00000000-0005-0000-0000-00008A000000}"/>
    <cellStyle name="Odstotek 25" xfId="24" xr:uid="{00000000-0005-0000-0000-00008B000000}"/>
    <cellStyle name="Odstotek 25 2" xfId="209" xr:uid="{00000000-0005-0000-0000-00008C000000}"/>
    <cellStyle name="Odstotek 25 2 2" xfId="551" xr:uid="{00000000-0005-0000-0000-00008D000000}"/>
    <cellStyle name="Odstotek 25 3" xfId="398" xr:uid="{00000000-0005-0000-0000-00008E000000}"/>
    <cellStyle name="Odstotek 26" xfId="25" xr:uid="{00000000-0005-0000-0000-00008F000000}"/>
    <cellStyle name="Odstotek 26 2" xfId="210" xr:uid="{00000000-0005-0000-0000-000090000000}"/>
    <cellStyle name="Odstotek 26 2 2" xfId="552" xr:uid="{00000000-0005-0000-0000-000091000000}"/>
    <cellStyle name="Odstotek 26 3" xfId="399" xr:uid="{00000000-0005-0000-0000-000092000000}"/>
    <cellStyle name="Odstotek 27" xfId="26" xr:uid="{00000000-0005-0000-0000-000093000000}"/>
    <cellStyle name="Odstotek 27 2" xfId="211" xr:uid="{00000000-0005-0000-0000-000094000000}"/>
    <cellStyle name="Odstotek 27 2 2" xfId="553" xr:uid="{00000000-0005-0000-0000-000095000000}"/>
    <cellStyle name="Odstotek 27 3" xfId="400" xr:uid="{00000000-0005-0000-0000-000096000000}"/>
    <cellStyle name="Odstotek 28" xfId="27" xr:uid="{00000000-0005-0000-0000-000097000000}"/>
    <cellStyle name="Odstotek 28 2" xfId="212" xr:uid="{00000000-0005-0000-0000-000098000000}"/>
    <cellStyle name="Odstotek 28 2 2" xfId="554" xr:uid="{00000000-0005-0000-0000-000099000000}"/>
    <cellStyle name="Odstotek 28 3" xfId="401" xr:uid="{00000000-0005-0000-0000-00009A000000}"/>
    <cellStyle name="Odstotek 29" xfId="28" xr:uid="{00000000-0005-0000-0000-00009B000000}"/>
    <cellStyle name="Odstotek 29 2" xfId="213" xr:uid="{00000000-0005-0000-0000-00009C000000}"/>
    <cellStyle name="Odstotek 29 2 2" xfId="555" xr:uid="{00000000-0005-0000-0000-00009D000000}"/>
    <cellStyle name="Odstotek 29 3" xfId="402" xr:uid="{00000000-0005-0000-0000-00009E000000}"/>
    <cellStyle name="Odstotek 3" xfId="29" xr:uid="{00000000-0005-0000-0000-00009F000000}"/>
    <cellStyle name="Odstotek 3 2" xfId="214" xr:uid="{00000000-0005-0000-0000-0000A0000000}"/>
    <cellStyle name="Odstotek 3 2 2" xfId="556" xr:uid="{00000000-0005-0000-0000-0000A1000000}"/>
    <cellStyle name="Odstotek 3 3" xfId="403" xr:uid="{00000000-0005-0000-0000-0000A2000000}"/>
    <cellStyle name="Odstotek 3 4" xfId="680" xr:uid="{00000000-0005-0000-0000-0000A3000000}"/>
    <cellStyle name="Odstotek 3 4 2" xfId="688" xr:uid="{00000000-0005-0000-0000-0000A4000000}"/>
    <cellStyle name="Odstotek 30" xfId="30" xr:uid="{00000000-0005-0000-0000-0000A5000000}"/>
    <cellStyle name="Odstotek 30 2" xfId="215" xr:uid="{00000000-0005-0000-0000-0000A6000000}"/>
    <cellStyle name="Odstotek 30 2 2" xfId="557" xr:uid="{00000000-0005-0000-0000-0000A7000000}"/>
    <cellStyle name="Odstotek 30 3" xfId="404" xr:uid="{00000000-0005-0000-0000-0000A8000000}"/>
    <cellStyle name="Odstotek 31" xfId="31" xr:uid="{00000000-0005-0000-0000-0000A9000000}"/>
    <cellStyle name="Odstotek 31 2" xfId="216" xr:uid="{00000000-0005-0000-0000-0000AA000000}"/>
    <cellStyle name="Odstotek 31 2 2" xfId="558" xr:uid="{00000000-0005-0000-0000-0000AB000000}"/>
    <cellStyle name="Odstotek 31 3" xfId="405" xr:uid="{00000000-0005-0000-0000-0000AC000000}"/>
    <cellStyle name="Odstotek 32" xfId="32" xr:uid="{00000000-0005-0000-0000-0000AD000000}"/>
    <cellStyle name="Odstotek 32 2" xfId="217" xr:uid="{00000000-0005-0000-0000-0000AE000000}"/>
    <cellStyle name="Odstotek 32 2 2" xfId="559" xr:uid="{00000000-0005-0000-0000-0000AF000000}"/>
    <cellStyle name="Odstotek 32 3" xfId="406" xr:uid="{00000000-0005-0000-0000-0000B0000000}"/>
    <cellStyle name="Odstotek 33" xfId="33" xr:uid="{00000000-0005-0000-0000-0000B1000000}"/>
    <cellStyle name="Odstotek 33 2" xfId="218" xr:uid="{00000000-0005-0000-0000-0000B2000000}"/>
    <cellStyle name="Odstotek 33 2 2" xfId="560" xr:uid="{00000000-0005-0000-0000-0000B3000000}"/>
    <cellStyle name="Odstotek 33 3" xfId="407" xr:uid="{00000000-0005-0000-0000-0000B4000000}"/>
    <cellStyle name="Odstotek 34" xfId="34" xr:uid="{00000000-0005-0000-0000-0000B5000000}"/>
    <cellStyle name="Odstotek 34 2" xfId="219" xr:uid="{00000000-0005-0000-0000-0000B6000000}"/>
    <cellStyle name="Odstotek 34 2 2" xfId="561" xr:uid="{00000000-0005-0000-0000-0000B7000000}"/>
    <cellStyle name="Odstotek 34 3" xfId="408" xr:uid="{00000000-0005-0000-0000-0000B8000000}"/>
    <cellStyle name="Odstotek 35" xfId="35" xr:uid="{00000000-0005-0000-0000-0000B9000000}"/>
    <cellStyle name="Odstotek 35 2" xfId="220" xr:uid="{00000000-0005-0000-0000-0000BA000000}"/>
    <cellStyle name="Odstotek 35 2 2" xfId="562" xr:uid="{00000000-0005-0000-0000-0000BB000000}"/>
    <cellStyle name="Odstotek 35 3" xfId="409" xr:uid="{00000000-0005-0000-0000-0000BC000000}"/>
    <cellStyle name="Odstotek 36" xfId="36" xr:uid="{00000000-0005-0000-0000-0000BD000000}"/>
    <cellStyle name="Odstotek 36 2" xfId="221" xr:uid="{00000000-0005-0000-0000-0000BE000000}"/>
    <cellStyle name="Odstotek 36 2 2" xfId="563" xr:uid="{00000000-0005-0000-0000-0000BF000000}"/>
    <cellStyle name="Odstotek 36 3" xfId="410" xr:uid="{00000000-0005-0000-0000-0000C0000000}"/>
    <cellStyle name="Odstotek 37" xfId="37" xr:uid="{00000000-0005-0000-0000-0000C1000000}"/>
    <cellStyle name="Odstotek 37 2" xfId="222" xr:uid="{00000000-0005-0000-0000-0000C2000000}"/>
    <cellStyle name="Odstotek 37 2 2" xfId="564" xr:uid="{00000000-0005-0000-0000-0000C3000000}"/>
    <cellStyle name="Odstotek 37 3" xfId="411" xr:uid="{00000000-0005-0000-0000-0000C4000000}"/>
    <cellStyle name="Odstotek 38" xfId="38" xr:uid="{00000000-0005-0000-0000-0000C5000000}"/>
    <cellStyle name="Odstotek 38 2" xfId="223" xr:uid="{00000000-0005-0000-0000-0000C6000000}"/>
    <cellStyle name="Odstotek 38 2 2" xfId="565" xr:uid="{00000000-0005-0000-0000-0000C7000000}"/>
    <cellStyle name="Odstotek 38 3" xfId="412" xr:uid="{00000000-0005-0000-0000-0000C8000000}"/>
    <cellStyle name="Odstotek 39" xfId="39" xr:uid="{00000000-0005-0000-0000-0000C9000000}"/>
    <cellStyle name="Odstotek 39 2" xfId="224" xr:uid="{00000000-0005-0000-0000-0000CA000000}"/>
    <cellStyle name="Odstotek 39 2 2" xfId="566" xr:uid="{00000000-0005-0000-0000-0000CB000000}"/>
    <cellStyle name="Odstotek 39 3" xfId="413" xr:uid="{00000000-0005-0000-0000-0000CC000000}"/>
    <cellStyle name="Odstotek 4" xfId="40" xr:uid="{00000000-0005-0000-0000-0000CD000000}"/>
    <cellStyle name="Odstotek 4 2" xfId="225" xr:uid="{00000000-0005-0000-0000-0000CE000000}"/>
    <cellStyle name="Odstotek 4 2 2" xfId="567" xr:uid="{00000000-0005-0000-0000-0000CF000000}"/>
    <cellStyle name="Odstotek 4 3" xfId="414" xr:uid="{00000000-0005-0000-0000-0000D0000000}"/>
    <cellStyle name="Odstotek 40" xfId="41" xr:uid="{00000000-0005-0000-0000-0000D1000000}"/>
    <cellStyle name="Odstotek 40 2" xfId="226" xr:uid="{00000000-0005-0000-0000-0000D2000000}"/>
    <cellStyle name="Odstotek 40 2 2" xfId="568" xr:uid="{00000000-0005-0000-0000-0000D3000000}"/>
    <cellStyle name="Odstotek 40 3" xfId="415" xr:uid="{00000000-0005-0000-0000-0000D4000000}"/>
    <cellStyle name="Odstotek 41" xfId="42" xr:uid="{00000000-0005-0000-0000-0000D5000000}"/>
    <cellStyle name="Odstotek 41 2" xfId="227" xr:uid="{00000000-0005-0000-0000-0000D6000000}"/>
    <cellStyle name="Odstotek 41 2 2" xfId="569" xr:uid="{00000000-0005-0000-0000-0000D7000000}"/>
    <cellStyle name="Odstotek 41 3" xfId="416" xr:uid="{00000000-0005-0000-0000-0000D8000000}"/>
    <cellStyle name="Odstotek 42" xfId="43" xr:uid="{00000000-0005-0000-0000-0000D9000000}"/>
    <cellStyle name="Odstotek 42 2" xfId="228" xr:uid="{00000000-0005-0000-0000-0000DA000000}"/>
    <cellStyle name="Odstotek 42 2 2" xfId="570" xr:uid="{00000000-0005-0000-0000-0000DB000000}"/>
    <cellStyle name="Odstotek 42 3" xfId="417" xr:uid="{00000000-0005-0000-0000-0000DC000000}"/>
    <cellStyle name="Odstotek 43" xfId="44" xr:uid="{00000000-0005-0000-0000-0000DD000000}"/>
    <cellStyle name="Odstotek 43 2" xfId="229" xr:uid="{00000000-0005-0000-0000-0000DE000000}"/>
    <cellStyle name="Odstotek 43 2 2" xfId="571" xr:uid="{00000000-0005-0000-0000-0000DF000000}"/>
    <cellStyle name="Odstotek 43 3" xfId="418" xr:uid="{00000000-0005-0000-0000-0000E0000000}"/>
    <cellStyle name="Odstotek 44" xfId="45" xr:uid="{00000000-0005-0000-0000-0000E1000000}"/>
    <cellStyle name="Odstotek 44 2" xfId="230" xr:uid="{00000000-0005-0000-0000-0000E2000000}"/>
    <cellStyle name="Odstotek 44 2 2" xfId="572" xr:uid="{00000000-0005-0000-0000-0000E3000000}"/>
    <cellStyle name="Odstotek 44 3" xfId="419" xr:uid="{00000000-0005-0000-0000-0000E4000000}"/>
    <cellStyle name="Odstotek 45" xfId="46" xr:uid="{00000000-0005-0000-0000-0000E5000000}"/>
    <cellStyle name="Odstotek 45 2" xfId="231" xr:uid="{00000000-0005-0000-0000-0000E6000000}"/>
    <cellStyle name="Odstotek 45 2 2" xfId="573" xr:uid="{00000000-0005-0000-0000-0000E7000000}"/>
    <cellStyle name="Odstotek 45 3" xfId="420" xr:uid="{00000000-0005-0000-0000-0000E8000000}"/>
    <cellStyle name="Odstotek 46" xfId="47" xr:uid="{00000000-0005-0000-0000-0000E9000000}"/>
    <cellStyle name="Odstotek 46 2" xfId="232" xr:uid="{00000000-0005-0000-0000-0000EA000000}"/>
    <cellStyle name="Odstotek 46 2 2" xfId="574" xr:uid="{00000000-0005-0000-0000-0000EB000000}"/>
    <cellStyle name="Odstotek 46 3" xfId="421" xr:uid="{00000000-0005-0000-0000-0000EC000000}"/>
    <cellStyle name="Odstotek 47" xfId="48" xr:uid="{00000000-0005-0000-0000-0000ED000000}"/>
    <cellStyle name="Odstotek 47 2" xfId="233" xr:uid="{00000000-0005-0000-0000-0000EE000000}"/>
    <cellStyle name="Odstotek 47 2 2" xfId="575" xr:uid="{00000000-0005-0000-0000-0000EF000000}"/>
    <cellStyle name="Odstotek 47 3" xfId="422" xr:uid="{00000000-0005-0000-0000-0000F0000000}"/>
    <cellStyle name="Odstotek 48" xfId="49" xr:uid="{00000000-0005-0000-0000-0000F1000000}"/>
    <cellStyle name="Odstotek 48 2" xfId="234" xr:uid="{00000000-0005-0000-0000-0000F2000000}"/>
    <cellStyle name="Odstotek 48 2 2" xfId="576" xr:uid="{00000000-0005-0000-0000-0000F3000000}"/>
    <cellStyle name="Odstotek 48 3" xfId="423" xr:uid="{00000000-0005-0000-0000-0000F4000000}"/>
    <cellStyle name="Odstotek 49" xfId="50" xr:uid="{00000000-0005-0000-0000-0000F5000000}"/>
    <cellStyle name="Odstotek 49 2" xfId="235" xr:uid="{00000000-0005-0000-0000-0000F6000000}"/>
    <cellStyle name="Odstotek 49 2 2" xfId="577" xr:uid="{00000000-0005-0000-0000-0000F7000000}"/>
    <cellStyle name="Odstotek 49 3" xfId="424" xr:uid="{00000000-0005-0000-0000-0000F8000000}"/>
    <cellStyle name="Odstotek 5" xfId="51" xr:uid="{00000000-0005-0000-0000-0000F9000000}"/>
    <cellStyle name="Odstotek 5 2" xfId="236" xr:uid="{00000000-0005-0000-0000-0000FA000000}"/>
    <cellStyle name="Odstotek 5 2 2" xfId="578" xr:uid="{00000000-0005-0000-0000-0000FB000000}"/>
    <cellStyle name="Odstotek 5 3" xfId="425" xr:uid="{00000000-0005-0000-0000-0000FC000000}"/>
    <cellStyle name="Odstotek 50" xfId="52" xr:uid="{00000000-0005-0000-0000-0000FD000000}"/>
    <cellStyle name="Odstotek 50 2" xfId="237" xr:uid="{00000000-0005-0000-0000-0000FE000000}"/>
    <cellStyle name="Odstotek 50 2 2" xfId="579" xr:uid="{00000000-0005-0000-0000-0000FF000000}"/>
    <cellStyle name="Odstotek 50 3" xfId="426" xr:uid="{00000000-0005-0000-0000-000000010000}"/>
    <cellStyle name="Odstotek 51" xfId="53" xr:uid="{00000000-0005-0000-0000-000001010000}"/>
    <cellStyle name="Odstotek 51 2" xfId="238" xr:uid="{00000000-0005-0000-0000-000002010000}"/>
    <cellStyle name="Odstotek 51 2 2" xfId="580" xr:uid="{00000000-0005-0000-0000-000003010000}"/>
    <cellStyle name="Odstotek 51 3" xfId="427" xr:uid="{00000000-0005-0000-0000-000004010000}"/>
    <cellStyle name="Odstotek 52" xfId="54" xr:uid="{00000000-0005-0000-0000-000005010000}"/>
    <cellStyle name="Odstotek 52 2" xfId="239" xr:uid="{00000000-0005-0000-0000-000006010000}"/>
    <cellStyle name="Odstotek 52 2 2" xfId="581" xr:uid="{00000000-0005-0000-0000-000007010000}"/>
    <cellStyle name="Odstotek 52 3" xfId="428" xr:uid="{00000000-0005-0000-0000-000008010000}"/>
    <cellStyle name="Odstotek 53" xfId="55" xr:uid="{00000000-0005-0000-0000-000009010000}"/>
    <cellStyle name="Odstotek 53 2" xfId="240" xr:uid="{00000000-0005-0000-0000-00000A010000}"/>
    <cellStyle name="Odstotek 53 2 2" xfId="582" xr:uid="{00000000-0005-0000-0000-00000B010000}"/>
    <cellStyle name="Odstotek 53 3" xfId="429" xr:uid="{00000000-0005-0000-0000-00000C010000}"/>
    <cellStyle name="Odstotek 54" xfId="56" xr:uid="{00000000-0005-0000-0000-00000D010000}"/>
    <cellStyle name="Odstotek 54 2" xfId="241" xr:uid="{00000000-0005-0000-0000-00000E010000}"/>
    <cellStyle name="Odstotek 54 2 2" xfId="583" xr:uid="{00000000-0005-0000-0000-00000F010000}"/>
    <cellStyle name="Odstotek 54 3" xfId="430" xr:uid="{00000000-0005-0000-0000-000010010000}"/>
    <cellStyle name="Odstotek 55" xfId="57" xr:uid="{00000000-0005-0000-0000-000011010000}"/>
    <cellStyle name="Odstotek 55 2" xfId="242" xr:uid="{00000000-0005-0000-0000-000012010000}"/>
    <cellStyle name="Odstotek 55 2 2" xfId="584" xr:uid="{00000000-0005-0000-0000-000013010000}"/>
    <cellStyle name="Odstotek 55 3" xfId="431" xr:uid="{00000000-0005-0000-0000-000014010000}"/>
    <cellStyle name="Odstotek 56" xfId="58" xr:uid="{00000000-0005-0000-0000-000015010000}"/>
    <cellStyle name="Odstotek 56 2" xfId="243" xr:uid="{00000000-0005-0000-0000-000016010000}"/>
    <cellStyle name="Odstotek 56 2 2" xfId="585" xr:uid="{00000000-0005-0000-0000-000017010000}"/>
    <cellStyle name="Odstotek 56 3" xfId="432" xr:uid="{00000000-0005-0000-0000-000018010000}"/>
    <cellStyle name="Odstotek 57" xfId="59" xr:uid="{00000000-0005-0000-0000-000019010000}"/>
    <cellStyle name="Odstotek 57 2" xfId="244" xr:uid="{00000000-0005-0000-0000-00001A010000}"/>
    <cellStyle name="Odstotek 57 2 2" xfId="586" xr:uid="{00000000-0005-0000-0000-00001B010000}"/>
    <cellStyle name="Odstotek 57 3" xfId="433" xr:uid="{00000000-0005-0000-0000-00001C010000}"/>
    <cellStyle name="Odstotek 58" xfId="60" xr:uid="{00000000-0005-0000-0000-00001D010000}"/>
    <cellStyle name="Odstotek 58 2" xfId="245" xr:uid="{00000000-0005-0000-0000-00001E010000}"/>
    <cellStyle name="Odstotek 58 2 2" xfId="587" xr:uid="{00000000-0005-0000-0000-00001F010000}"/>
    <cellStyle name="Odstotek 58 3" xfId="434" xr:uid="{00000000-0005-0000-0000-000020010000}"/>
    <cellStyle name="Odstotek 59" xfId="61" xr:uid="{00000000-0005-0000-0000-000021010000}"/>
    <cellStyle name="Odstotek 59 2" xfId="246" xr:uid="{00000000-0005-0000-0000-000022010000}"/>
    <cellStyle name="Odstotek 59 2 2" xfId="588" xr:uid="{00000000-0005-0000-0000-000023010000}"/>
    <cellStyle name="Odstotek 59 3" xfId="435" xr:uid="{00000000-0005-0000-0000-000024010000}"/>
    <cellStyle name="Odstotek 6" xfId="62" xr:uid="{00000000-0005-0000-0000-000025010000}"/>
    <cellStyle name="Odstotek 6 2" xfId="247" xr:uid="{00000000-0005-0000-0000-000026010000}"/>
    <cellStyle name="Odstotek 6 2 2" xfId="589" xr:uid="{00000000-0005-0000-0000-000027010000}"/>
    <cellStyle name="Odstotek 6 3" xfId="436" xr:uid="{00000000-0005-0000-0000-000028010000}"/>
    <cellStyle name="Odstotek 60" xfId="63" xr:uid="{00000000-0005-0000-0000-000029010000}"/>
    <cellStyle name="Odstotek 60 2" xfId="248" xr:uid="{00000000-0005-0000-0000-00002A010000}"/>
    <cellStyle name="Odstotek 60 2 2" xfId="590" xr:uid="{00000000-0005-0000-0000-00002B010000}"/>
    <cellStyle name="Odstotek 60 3" xfId="437" xr:uid="{00000000-0005-0000-0000-00002C010000}"/>
    <cellStyle name="Odstotek 61" xfId="64" xr:uid="{00000000-0005-0000-0000-00002D010000}"/>
    <cellStyle name="Odstotek 61 2" xfId="249" xr:uid="{00000000-0005-0000-0000-00002E010000}"/>
    <cellStyle name="Odstotek 61 2 2" xfId="591" xr:uid="{00000000-0005-0000-0000-00002F010000}"/>
    <cellStyle name="Odstotek 61 3" xfId="438" xr:uid="{00000000-0005-0000-0000-000030010000}"/>
    <cellStyle name="Odstotek 62" xfId="65" xr:uid="{00000000-0005-0000-0000-000031010000}"/>
    <cellStyle name="Odstotek 62 2" xfId="250" xr:uid="{00000000-0005-0000-0000-000032010000}"/>
    <cellStyle name="Odstotek 62 2 2" xfId="592" xr:uid="{00000000-0005-0000-0000-000033010000}"/>
    <cellStyle name="Odstotek 62 3" xfId="439" xr:uid="{00000000-0005-0000-0000-000034010000}"/>
    <cellStyle name="Odstotek 63" xfId="66" xr:uid="{00000000-0005-0000-0000-000035010000}"/>
    <cellStyle name="Odstotek 63 2" xfId="251" xr:uid="{00000000-0005-0000-0000-000036010000}"/>
    <cellStyle name="Odstotek 63 2 2" xfId="593" xr:uid="{00000000-0005-0000-0000-000037010000}"/>
    <cellStyle name="Odstotek 63 3" xfId="440" xr:uid="{00000000-0005-0000-0000-000038010000}"/>
    <cellStyle name="Odstotek 64" xfId="67" xr:uid="{00000000-0005-0000-0000-000039010000}"/>
    <cellStyle name="Odstotek 64 2" xfId="252" xr:uid="{00000000-0005-0000-0000-00003A010000}"/>
    <cellStyle name="Odstotek 64 2 2" xfId="594" xr:uid="{00000000-0005-0000-0000-00003B010000}"/>
    <cellStyle name="Odstotek 64 3" xfId="441" xr:uid="{00000000-0005-0000-0000-00003C010000}"/>
    <cellStyle name="Odstotek 65" xfId="68" xr:uid="{00000000-0005-0000-0000-00003D010000}"/>
    <cellStyle name="Odstotek 65 2" xfId="253" xr:uid="{00000000-0005-0000-0000-00003E010000}"/>
    <cellStyle name="Odstotek 65 2 2" xfId="595" xr:uid="{00000000-0005-0000-0000-00003F010000}"/>
    <cellStyle name="Odstotek 65 3" xfId="442" xr:uid="{00000000-0005-0000-0000-000040010000}"/>
    <cellStyle name="Odstotek 66" xfId="69" xr:uid="{00000000-0005-0000-0000-000041010000}"/>
    <cellStyle name="Odstotek 66 2" xfId="254" xr:uid="{00000000-0005-0000-0000-000042010000}"/>
    <cellStyle name="Odstotek 66 2 2" xfId="596" xr:uid="{00000000-0005-0000-0000-000043010000}"/>
    <cellStyle name="Odstotek 66 3" xfId="443" xr:uid="{00000000-0005-0000-0000-000044010000}"/>
    <cellStyle name="Odstotek 67" xfId="70" xr:uid="{00000000-0005-0000-0000-000045010000}"/>
    <cellStyle name="Odstotek 67 2" xfId="255" xr:uid="{00000000-0005-0000-0000-000046010000}"/>
    <cellStyle name="Odstotek 67 2 2" xfId="597" xr:uid="{00000000-0005-0000-0000-000047010000}"/>
    <cellStyle name="Odstotek 67 3" xfId="444" xr:uid="{00000000-0005-0000-0000-000048010000}"/>
    <cellStyle name="Odstotek 68" xfId="71" xr:uid="{00000000-0005-0000-0000-000049010000}"/>
    <cellStyle name="Odstotek 68 2" xfId="256" xr:uid="{00000000-0005-0000-0000-00004A010000}"/>
    <cellStyle name="Odstotek 68 2 2" xfId="598" xr:uid="{00000000-0005-0000-0000-00004B010000}"/>
    <cellStyle name="Odstotek 68 3" xfId="445" xr:uid="{00000000-0005-0000-0000-00004C010000}"/>
    <cellStyle name="Odstotek 69" xfId="72" xr:uid="{00000000-0005-0000-0000-00004D010000}"/>
    <cellStyle name="Odstotek 69 2" xfId="257" xr:uid="{00000000-0005-0000-0000-00004E010000}"/>
    <cellStyle name="Odstotek 69 2 2" xfId="599" xr:uid="{00000000-0005-0000-0000-00004F010000}"/>
    <cellStyle name="Odstotek 69 3" xfId="446" xr:uid="{00000000-0005-0000-0000-000050010000}"/>
    <cellStyle name="Odstotek 7" xfId="73" xr:uid="{00000000-0005-0000-0000-000051010000}"/>
    <cellStyle name="Odstotek 7 2" xfId="258" xr:uid="{00000000-0005-0000-0000-000052010000}"/>
    <cellStyle name="Odstotek 7 2 2" xfId="600" xr:uid="{00000000-0005-0000-0000-000053010000}"/>
    <cellStyle name="Odstotek 7 3" xfId="447" xr:uid="{00000000-0005-0000-0000-000054010000}"/>
    <cellStyle name="Odstotek 70" xfId="74" xr:uid="{00000000-0005-0000-0000-000055010000}"/>
    <cellStyle name="Odstotek 70 2" xfId="259" xr:uid="{00000000-0005-0000-0000-000056010000}"/>
    <cellStyle name="Odstotek 70 2 2" xfId="601" xr:uid="{00000000-0005-0000-0000-000057010000}"/>
    <cellStyle name="Odstotek 70 3" xfId="448" xr:uid="{00000000-0005-0000-0000-000058010000}"/>
    <cellStyle name="Odstotek 71" xfId="75" xr:uid="{00000000-0005-0000-0000-000059010000}"/>
    <cellStyle name="Odstotek 71 2" xfId="260" xr:uid="{00000000-0005-0000-0000-00005A010000}"/>
    <cellStyle name="Odstotek 71 2 2" xfId="602" xr:uid="{00000000-0005-0000-0000-00005B010000}"/>
    <cellStyle name="Odstotek 71 3" xfId="449" xr:uid="{00000000-0005-0000-0000-00005C010000}"/>
    <cellStyle name="Odstotek 72" xfId="76" xr:uid="{00000000-0005-0000-0000-00005D010000}"/>
    <cellStyle name="Odstotek 72 2" xfId="261" xr:uid="{00000000-0005-0000-0000-00005E010000}"/>
    <cellStyle name="Odstotek 72 2 2" xfId="603" xr:uid="{00000000-0005-0000-0000-00005F010000}"/>
    <cellStyle name="Odstotek 72 3" xfId="450" xr:uid="{00000000-0005-0000-0000-000060010000}"/>
    <cellStyle name="Odstotek 73" xfId="176" xr:uid="{00000000-0005-0000-0000-000061010000}"/>
    <cellStyle name="Odstotek 73 2" xfId="335" xr:uid="{00000000-0005-0000-0000-000062010000}"/>
    <cellStyle name="Odstotek 73 3" xfId="370" xr:uid="{00000000-0005-0000-0000-000063010000}"/>
    <cellStyle name="Odstotek 74" xfId="7" xr:uid="{00000000-0005-0000-0000-000064010000}"/>
    <cellStyle name="Odstotek 75" xfId="524" xr:uid="{00000000-0005-0000-0000-000065010000}"/>
    <cellStyle name="Odstotek 75 2" xfId="681" xr:uid="{00000000-0005-0000-0000-000066010000}"/>
    <cellStyle name="Odstotek 75 3" xfId="678" xr:uid="{00000000-0005-0000-0000-000067010000}"/>
    <cellStyle name="Odstotek 76" xfId="677" xr:uid="{00000000-0005-0000-0000-000068010000}"/>
    <cellStyle name="Odstotek 76 2" xfId="686" xr:uid="{00000000-0005-0000-0000-000069010000}"/>
    <cellStyle name="Odstotek 8" xfId="77" xr:uid="{00000000-0005-0000-0000-00006A010000}"/>
    <cellStyle name="Odstotek 8 2" xfId="262" xr:uid="{00000000-0005-0000-0000-00006B010000}"/>
    <cellStyle name="Odstotek 8 2 2" xfId="604" xr:uid="{00000000-0005-0000-0000-00006C010000}"/>
    <cellStyle name="Odstotek 8 3" xfId="451" xr:uid="{00000000-0005-0000-0000-00006D010000}"/>
    <cellStyle name="Odstotek 9" xfId="78" xr:uid="{00000000-0005-0000-0000-00006E010000}"/>
    <cellStyle name="Odstotek 9 2" xfId="263" xr:uid="{00000000-0005-0000-0000-00006F010000}"/>
    <cellStyle name="Odstotek 9 2 2" xfId="605" xr:uid="{00000000-0005-0000-0000-000070010000}"/>
    <cellStyle name="Odstotek 9 3" xfId="452" xr:uid="{00000000-0005-0000-0000-000071010000}"/>
    <cellStyle name="Opomba 2" xfId="177" xr:uid="{00000000-0005-0000-0000-000072010000}"/>
    <cellStyle name="Opomba 2 2" xfId="336" xr:uid="{00000000-0005-0000-0000-000073010000}"/>
    <cellStyle name="Opomba 3" xfId="365" xr:uid="{00000000-0005-0000-0000-000074010000}"/>
    <cellStyle name="Opozorilo 2" xfId="178" xr:uid="{00000000-0005-0000-0000-000075010000}"/>
    <cellStyle name="Opozorilo 3" xfId="367" xr:uid="{00000000-0005-0000-0000-000076010000}"/>
    <cellStyle name="Pojasnjevalno besedilo 2" xfId="179" xr:uid="{00000000-0005-0000-0000-000077010000}"/>
    <cellStyle name="Pojasnjevalno besedilo 3" xfId="359" xr:uid="{00000000-0005-0000-0000-000078010000}"/>
    <cellStyle name="Poudarek1 2" xfId="180" xr:uid="{00000000-0005-0000-0000-000079010000}"/>
    <cellStyle name="Poudarek1 3" xfId="378" xr:uid="{00000000-0005-0000-0000-00007A010000}"/>
    <cellStyle name="Poudarek2 2" xfId="181" xr:uid="{00000000-0005-0000-0000-00007B010000}"/>
    <cellStyle name="Poudarek2 3" xfId="347" xr:uid="{00000000-0005-0000-0000-00007C010000}"/>
    <cellStyle name="Poudarek3 2" xfId="182" xr:uid="{00000000-0005-0000-0000-00007D010000}"/>
    <cellStyle name="Poudarek3 3" xfId="355" xr:uid="{00000000-0005-0000-0000-00007E010000}"/>
    <cellStyle name="Poudarek4 2" xfId="183" xr:uid="{00000000-0005-0000-0000-00007F010000}"/>
    <cellStyle name="Poudarek4 3" xfId="360" xr:uid="{00000000-0005-0000-0000-000080010000}"/>
    <cellStyle name="Poudarek5 2" xfId="184" xr:uid="{00000000-0005-0000-0000-000081010000}"/>
    <cellStyle name="Poudarek5 3" xfId="345" xr:uid="{00000000-0005-0000-0000-000082010000}"/>
    <cellStyle name="Poudarek6 2" xfId="185" xr:uid="{00000000-0005-0000-0000-000083010000}"/>
    <cellStyle name="Poudarek6 3" xfId="354" xr:uid="{00000000-0005-0000-0000-000084010000}"/>
    <cellStyle name="Povezana celica 2" xfId="186" xr:uid="{00000000-0005-0000-0000-000085010000}"/>
    <cellStyle name="Povezana celica 3" xfId="376" xr:uid="{00000000-0005-0000-0000-000086010000}"/>
    <cellStyle name="Preveri celico 2" xfId="187" xr:uid="{00000000-0005-0000-0000-000087010000}"/>
    <cellStyle name="Preveri celico 3" xfId="374" xr:uid="{00000000-0005-0000-0000-000088010000}"/>
    <cellStyle name="Računanje 2" xfId="188" xr:uid="{00000000-0005-0000-0000-000089010000}"/>
    <cellStyle name="Računanje 3" xfId="377" xr:uid="{00000000-0005-0000-0000-00008A010000}"/>
    <cellStyle name="Slabo 2" xfId="189" xr:uid="{00000000-0005-0000-0000-00008B010000}"/>
    <cellStyle name="Slabo 3" xfId="348" xr:uid="{00000000-0005-0000-0000-00008C010000}"/>
    <cellStyle name="Vejica 10" xfId="79" xr:uid="{00000000-0005-0000-0000-00008D010000}"/>
    <cellStyle name="Vejica 10 2" xfId="264" xr:uid="{00000000-0005-0000-0000-00008E010000}"/>
    <cellStyle name="Vejica 10 2 2" xfId="606" xr:uid="{00000000-0005-0000-0000-00008F010000}"/>
    <cellStyle name="Vejica 10 3" xfId="453" xr:uid="{00000000-0005-0000-0000-000090010000}"/>
    <cellStyle name="Vejica 11" xfId="80" xr:uid="{00000000-0005-0000-0000-000091010000}"/>
    <cellStyle name="Vejica 11 2" xfId="265" xr:uid="{00000000-0005-0000-0000-000092010000}"/>
    <cellStyle name="Vejica 11 2 2" xfId="607" xr:uid="{00000000-0005-0000-0000-000093010000}"/>
    <cellStyle name="Vejica 11 3" xfId="454" xr:uid="{00000000-0005-0000-0000-000094010000}"/>
    <cellStyle name="Vejica 12" xfId="81" xr:uid="{00000000-0005-0000-0000-000095010000}"/>
    <cellStyle name="Vejica 12 2" xfId="266" xr:uid="{00000000-0005-0000-0000-000096010000}"/>
    <cellStyle name="Vejica 12 2 2" xfId="608" xr:uid="{00000000-0005-0000-0000-000097010000}"/>
    <cellStyle name="Vejica 12 3" xfId="455" xr:uid="{00000000-0005-0000-0000-000098010000}"/>
    <cellStyle name="Vejica 13" xfId="82" xr:uid="{00000000-0005-0000-0000-000099010000}"/>
    <cellStyle name="Vejica 13 2" xfId="267" xr:uid="{00000000-0005-0000-0000-00009A010000}"/>
    <cellStyle name="Vejica 13 2 2" xfId="609" xr:uid="{00000000-0005-0000-0000-00009B010000}"/>
    <cellStyle name="Vejica 13 3" xfId="456" xr:uid="{00000000-0005-0000-0000-00009C010000}"/>
    <cellStyle name="Vejica 14" xfId="83" xr:uid="{00000000-0005-0000-0000-00009D010000}"/>
    <cellStyle name="Vejica 14 2" xfId="268" xr:uid="{00000000-0005-0000-0000-00009E010000}"/>
    <cellStyle name="Vejica 14 2 2" xfId="610" xr:uid="{00000000-0005-0000-0000-00009F010000}"/>
    <cellStyle name="Vejica 14 3" xfId="457" xr:uid="{00000000-0005-0000-0000-0000A0010000}"/>
    <cellStyle name="Vejica 15" xfId="84" xr:uid="{00000000-0005-0000-0000-0000A1010000}"/>
    <cellStyle name="Vejica 15 2" xfId="269" xr:uid="{00000000-0005-0000-0000-0000A2010000}"/>
    <cellStyle name="Vejica 15 2 2" xfId="611" xr:uid="{00000000-0005-0000-0000-0000A3010000}"/>
    <cellStyle name="Vejica 15 3" xfId="458" xr:uid="{00000000-0005-0000-0000-0000A4010000}"/>
    <cellStyle name="Vejica 16" xfId="85" xr:uid="{00000000-0005-0000-0000-0000A5010000}"/>
    <cellStyle name="Vejica 16 2" xfId="270" xr:uid="{00000000-0005-0000-0000-0000A6010000}"/>
    <cellStyle name="Vejica 16 2 2" xfId="612" xr:uid="{00000000-0005-0000-0000-0000A7010000}"/>
    <cellStyle name="Vejica 16 3" xfId="459" xr:uid="{00000000-0005-0000-0000-0000A8010000}"/>
    <cellStyle name="Vejica 17" xfId="86" xr:uid="{00000000-0005-0000-0000-0000A9010000}"/>
    <cellStyle name="Vejica 17 2" xfId="271" xr:uid="{00000000-0005-0000-0000-0000AA010000}"/>
    <cellStyle name="Vejica 17 2 2" xfId="613" xr:uid="{00000000-0005-0000-0000-0000AB010000}"/>
    <cellStyle name="Vejica 17 3" xfId="460" xr:uid="{00000000-0005-0000-0000-0000AC010000}"/>
    <cellStyle name="Vejica 18" xfId="87" xr:uid="{00000000-0005-0000-0000-0000AD010000}"/>
    <cellStyle name="Vejica 18 2" xfId="272" xr:uid="{00000000-0005-0000-0000-0000AE010000}"/>
    <cellStyle name="Vejica 18 2 2" xfId="614" xr:uid="{00000000-0005-0000-0000-0000AF010000}"/>
    <cellStyle name="Vejica 18 3" xfId="461" xr:uid="{00000000-0005-0000-0000-0000B0010000}"/>
    <cellStyle name="Vejica 19" xfId="88" xr:uid="{00000000-0005-0000-0000-0000B1010000}"/>
    <cellStyle name="Vejica 19 2" xfId="273" xr:uid="{00000000-0005-0000-0000-0000B2010000}"/>
    <cellStyle name="Vejica 19 2 2" xfId="615" xr:uid="{00000000-0005-0000-0000-0000B3010000}"/>
    <cellStyle name="Vejica 19 3" xfId="462" xr:uid="{00000000-0005-0000-0000-0000B4010000}"/>
    <cellStyle name="Vejica 2" xfId="89" xr:uid="{00000000-0005-0000-0000-0000B5010000}"/>
    <cellStyle name="Vejica 2 2" xfId="274" xr:uid="{00000000-0005-0000-0000-0000B6010000}"/>
    <cellStyle name="Vejica 2 2 2" xfId="616" xr:uid="{00000000-0005-0000-0000-0000B7010000}"/>
    <cellStyle name="Vejica 2 3" xfId="463" xr:uid="{00000000-0005-0000-0000-0000B8010000}"/>
    <cellStyle name="Vejica 20" xfId="90" xr:uid="{00000000-0005-0000-0000-0000B9010000}"/>
    <cellStyle name="Vejica 20 2" xfId="275" xr:uid="{00000000-0005-0000-0000-0000BA010000}"/>
    <cellStyle name="Vejica 20 2 2" xfId="617" xr:uid="{00000000-0005-0000-0000-0000BB010000}"/>
    <cellStyle name="Vejica 20 3" xfId="464" xr:uid="{00000000-0005-0000-0000-0000BC010000}"/>
    <cellStyle name="Vejica 21" xfId="91" xr:uid="{00000000-0005-0000-0000-0000BD010000}"/>
    <cellStyle name="Vejica 21 2" xfId="276" xr:uid="{00000000-0005-0000-0000-0000BE010000}"/>
    <cellStyle name="Vejica 21 2 2" xfId="618" xr:uid="{00000000-0005-0000-0000-0000BF010000}"/>
    <cellStyle name="Vejica 21 3" xfId="465" xr:uid="{00000000-0005-0000-0000-0000C0010000}"/>
    <cellStyle name="Vejica 22" xfId="92" xr:uid="{00000000-0005-0000-0000-0000C1010000}"/>
    <cellStyle name="Vejica 22 2" xfId="277" xr:uid="{00000000-0005-0000-0000-0000C2010000}"/>
    <cellStyle name="Vejica 22 2 2" xfId="619" xr:uid="{00000000-0005-0000-0000-0000C3010000}"/>
    <cellStyle name="Vejica 22 3" xfId="466" xr:uid="{00000000-0005-0000-0000-0000C4010000}"/>
    <cellStyle name="Vejica 23" xfId="93" xr:uid="{00000000-0005-0000-0000-0000C5010000}"/>
    <cellStyle name="Vejica 23 2" xfId="278" xr:uid="{00000000-0005-0000-0000-0000C6010000}"/>
    <cellStyle name="Vejica 23 2 2" xfId="620" xr:uid="{00000000-0005-0000-0000-0000C7010000}"/>
    <cellStyle name="Vejica 23 3" xfId="467" xr:uid="{00000000-0005-0000-0000-0000C8010000}"/>
    <cellStyle name="Vejica 24" xfId="94" xr:uid="{00000000-0005-0000-0000-0000C9010000}"/>
    <cellStyle name="Vejica 24 2" xfId="279" xr:uid="{00000000-0005-0000-0000-0000CA010000}"/>
    <cellStyle name="Vejica 24 2 2" xfId="621" xr:uid="{00000000-0005-0000-0000-0000CB010000}"/>
    <cellStyle name="Vejica 24 3" xfId="468" xr:uid="{00000000-0005-0000-0000-0000CC010000}"/>
    <cellStyle name="Vejica 25" xfId="95" xr:uid="{00000000-0005-0000-0000-0000CD010000}"/>
    <cellStyle name="Vejica 25 2" xfId="280" xr:uid="{00000000-0005-0000-0000-0000CE010000}"/>
    <cellStyle name="Vejica 25 2 2" xfId="622" xr:uid="{00000000-0005-0000-0000-0000CF010000}"/>
    <cellStyle name="Vejica 25 3" xfId="469" xr:uid="{00000000-0005-0000-0000-0000D0010000}"/>
    <cellStyle name="Vejica 26" xfId="96" xr:uid="{00000000-0005-0000-0000-0000D1010000}"/>
    <cellStyle name="Vejica 26 2" xfId="281" xr:uid="{00000000-0005-0000-0000-0000D2010000}"/>
    <cellStyle name="Vejica 26 2 2" xfId="623" xr:uid="{00000000-0005-0000-0000-0000D3010000}"/>
    <cellStyle name="Vejica 26 3" xfId="470" xr:uid="{00000000-0005-0000-0000-0000D4010000}"/>
    <cellStyle name="Vejica 27" xfId="97" xr:uid="{00000000-0005-0000-0000-0000D5010000}"/>
    <cellStyle name="Vejica 27 2" xfId="282" xr:uid="{00000000-0005-0000-0000-0000D6010000}"/>
    <cellStyle name="Vejica 27 2 2" xfId="624" xr:uid="{00000000-0005-0000-0000-0000D7010000}"/>
    <cellStyle name="Vejica 27 3" xfId="471" xr:uid="{00000000-0005-0000-0000-0000D8010000}"/>
    <cellStyle name="Vejica 28" xfId="98" xr:uid="{00000000-0005-0000-0000-0000D9010000}"/>
    <cellStyle name="Vejica 28 2" xfId="283" xr:uid="{00000000-0005-0000-0000-0000DA010000}"/>
    <cellStyle name="Vejica 28 2 2" xfId="625" xr:uid="{00000000-0005-0000-0000-0000DB010000}"/>
    <cellStyle name="Vejica 28 3" xfId="472" xr:uid="{00000000-0005-0000-0000-0000DC010000}"/>
    <cellStyle name="Vejica 29" xfId="99" xr:uid="{00000000-0005-0000-0000-0000DD010000}"/>
    <cellStyle name="Vejica 29 2" xfId="284" xr:uid="{00000000-0005-0000-0000-0000DE010000}"/>
    <cellStyle name="Vejica 29 2 2" xfId="626" xr:uid="{00000000-0005-0000-0000-0000DF010000}"/>
    <cellStyle name="Vejica 29 3" xfId="473" xr:uid="{00000000-0005-0000-0000-0000E0010000}"/>
    <cellStyle name="Vejica 3" xfId="100" xr:uid="{00000000-0005-0000-0000-0000E1010000}"/>
    <cellStyle name="Vejica 3 2" xfId="285" xr:uid="{00000000-0005-0000-0000-0000E2010000}"/>
    <cellStyle name="Vejica 3 2 2" xfId="627" xr:uid="{00000000-0005-0000-0000-0000E3010000}"/>
    <cellStyle name="Vejica 3 3" xfId="474" xr:uid="{00000000-0005-0000-0000-0000E4010000}"/>
    <cellStyle name="Vejica 30" xfId="101" xr:uid="{00000000-0005-0000-0000-0000E5010000}"/>
    <cellStyle name="Vejica 30 2" xfId="286" xr:uid="{00000000-0005-0000-0000-0000E6010000}"/>
    <cellStyle name="Vejica 30 2 2" xfId="628" xr:uid="{00000000-0005-0000-0000-0000E7010000}"/>
    <cellStyle name="Vejica 30 3" xfId="475" xr:uid="{00000000-0005-0000-0000-0000E8010000}"/>
    <cellStyle name="Vejica 31" xfId="102" xr:uid="{00000000-0005-0000-0000-0000E9010000}"/>
    <cellStyle name="Vejica 31 2" xfId="287" xr:uid="{00000000-0005-0000-0000-0000EA010000}"/>
    <cellStyle name="Vejica 31 2 2" xfId="629" xr:uid="{00000000-0005-0000-0000-0000EB010000}"/>
    <cellStyle name="Vejica 31 3" xfId="476" xr:uid="{00000000-0005-0000-0000-0000EC010000}"/>
    <cellStyle name="Vejica 32" xfId="103" xr:uid="{00000000-0005-0000-0000-0000ED010000}"/>
    <cellStyle name="Vejica 32 2" xfId="288" xr:uid="{00000000-0005-0000-0000-0000EE010000}"/>
    <cellStyle name="Vejica 32 2 2" xfId="630" xr:uid="{00000000-0005-0000-0000-0000EF010000}"/>
    <cellStyle name="Vejica 32 3" xfId="477" xr:uid="{00000000-0005-0000-0000-0000F0010000}"/>
    <cellStyle name="Vejica 33" xfId="104" xr:uid="{00000000-0005-0000-0000-0000F1010000}"/>
    <cellStyle name="Vejica 33 2" xfId="289" xr:uid="{00000000-0005-0000-0000-0000F2010000}"/>
    <cellStyle name="Vejica 33 2 2" xfId="631" xr:uid="{00000000-0005-0000-0000-0000F3010000}"/>
    <cellStyle name="Vejica 33 3" xfId="478" xr:uid="{00000000-0005-0000-0000-0000F4010000}"/>
    <cellStyle name="Vejica 34" xfId="105" xr:uid="{00000000-0005-0000-0000-0000F5010000}"/>
    <cellStyle name="Vejica 34 2" xfId="290" xr:uid="{00000000-0005-0000-0000-0000F6010000}"/>
    <cellStyle name="Vejica 34 2 2" xfId="632" xr:uid="{00000000-0005-0000-0000-0000F7010000}"/>
    <cellStyle name="Vejica 34 3" xfId="479" xr:uid="{00000000-0005-0000-0000-0000F8010000}"/>
    <cellStyle name="Vejica 35" xfId="106" xr:uid="{00000000-0005-0000-0000-0000F9010000}"/>
    <cellStyle name="Vejica 35 2" xfId="291" xr:uid="{00000000-0005-0000-0000-0000FA010000}"/>
    <cellStyle name="Vejica 35 2 2" xfId="633" xr:uid="{00000000-0005-0000-0000-0000FB010000}"/>
    <cellStyle name="Vejica 35 3" xfId="480" xr:uid="{00000000-0005-0000-0000-0000FC010000}"/>
    <cellStyle name="Vejica 36" xfId="107" xr:uid="{00000000-0005-0000-0000-0000FD010000}"/>
    <cellStyle name="Vejica 36 2" xfId="292" xr:uid="{00000000-0005-0000-0000-0000FE010000}"/>
    <cellStyle name="Vejica 36 2 2" xfId="634" xr:uid="{00000000-0005-0000-0000-0000FF010000}"/>
    <cellStyle name="Vejica 36 3" xfId="481" xr:uid="{00000000-0005-0000-0000-000000020000}"/>
    <cellStyle name="Vejica 37" xfId="108" xr:uid="{00000000-0005-0000-0000-000001020000}"/>
    <cellStyle name="Vejica 37 2" xfId="293" xr:uid="{00000000-0005-0000-0000-000002020000}"/>
    <cellStyle name="Vejica 37 2 2" xfId="635" xr:uid="{00000000-0005-0000-0000-000003020000}"/>
    <cellStyle name="Vejica 37 3" xfId="482" xr:uid="{00000000-0005-0000-0000-000004020000}"/>
    <cellStyle name="Vejica 38" xfId="109" xr:uid="{00000000-0005-0000-0000-000005020000}"/>
    <cellStyle name="Vejica 38 2" xfId="294" xr:uid="{00000000-0005-0000-0000-000006020000}"/>
    <cellStyle name="Vejica 38 2 2" xfId="636" xr:uid="{00000000-0005-0000-0000-000007020000}"/>
    <cellStyle name="Vejica 38 3" xfId="483" xr:uid="{00000000-0005-0000-0000-000008020000}"/>
    <cellStyle name="Vejica 39" xfId="110" xr:uid="{00000000-0005-0000-0000-000009020000}"/>
    <cellStyle name="Vejica 39 2" xfId="295" xr:uid="{00000000-0005-0000-0000-00000A020000}"/>
    <cellStyle name="Vejica 39 2 2" xfId="637" xr:uid="{00000000-0005-0000-0000-00000B020000}"/>
    <cellStyle name="Vejica 39 3" xfId="484" xr:uid="{00000000-0005-0000-0000-00000C020000}"/>
    <cellStyle name="Vejica 4" xfId="111" xr:uid="{00000000-0005-0000-0000-00000D020000}"/>
    <cellStyle name="Vejica 4 2" xfId="296" xr:uid="{00000000-0005-0000-0000-00000E020000}"/>
    <cellStyle name="Vejica 4 2 2" xfId="638" xr:uid="{00000000-0005-0000-0000-00000F020000}"/>
    <cellStyle name="Vejica 4 3" xfId="485" xr:uid="{00000000-0005-0000-0000-000010020000}"/>
    <cellStyle name="Vejica 40" xfId="112" xr:uid="{00000000-0005-0000-0000-000011020000}"/>
    <cellStyle name="Vejica 40 2" xfId="297" xr:uid="{00000000-0005-0000-0000-000012020000}"/>
    <cellStyle name="Vejica 40 2 2" xfId="639" xr:uid="{00000000-0005-0000-0000-000013020000}"/>
    <cellStyle name="Vejica 40 3" xfId="486" xr:uid="{00000000-0005-0000-0000-000014020000}"/>
    <cellStyle name="Vejica 41" xfId="113" xr:uid="{00000000-0005-0000-0000-000015020000}"/>
    <cellStyle name="Vejica 41 2" xfId="298" xr:uid="{00000000-0005-0000-0000-000016020000}"/>
    <cellStyle name="Vejica 41 2 2" xfId="640" xr:uid="{00000000-0005-0000-0000-000017020000}"/>
    <cellStyle name="Vejica 41 3" xfId="487" xr:uid="{00000000-0005-0000-0000-000018020000}"/>
    <cellStyle name="Vejica 42" xfId="114" xr:uid="{00000000-0005-0000-0000-000019020000}"/>
    <cellStyle name="Vejica 42 2" xfId="299" xr:uid="{00000000-0005-0000-0000-00001A020000}"/>
    <cellStyle name="Vejica 42 2 2" xfId="641" xr:uid="{00000000-0005-0000-0000-00001B020000}"/>
    <cellStyle name="Vejica 42 3" xfId="488" xr:uid="{00000000-0005-0000-0000-00001C020000}"/>
    <cellStyle name="Vejica 43" xfId="115" xr:uid="{00000000-0005-0000-0000-00001D020000}"/>
    <cellStyle name="Vejica 43 2" xfId="300" xr:uid="{00000000-0005-0000-0000-00001E020000}"/>
    <cellStyle name="Vejica 43 2 2" xfId="642" xr:uid="{00000000-0005-0000-0000-00001F020000}"/>
    <cellStyle name="Vejica 43 3" xfId="489" xr:uid="{00000000-0005-0000-0000-000020020000}"/>
    <cellStyle name="Vejica 44" xfId="116" xr:uid="{00000000-0005-0000-0000-000021020000}"/>
    <cellStyle name="Vejica 44 2" xfId="301" xr:uid="{00000000-0005-0000-0000-000022020000}"/>
    <cellStyle name="Vejica 44 2 2" xfId="643" xr:uid="{00000000-0005-0000-0000-000023020000}"/>
    <cellStyle name="Vejica 44 3" xfId="490" xr:uid="{00000000-0005-0000-0000-000024020000}"/>
    <cellStyle name="Vejica 45" xfId="117" xr:uid="{00000000-0005-0000-0000-000025020000}"/>
    <cellStyle name="Vejica 45 2" xfId="302" xr:uid="{00000000-0005-0000-0000-000026020000}"/>
    <cellStyle name="Vejica 45 2 2" xfId="644" xr:uid="{00000000-0005-0000-0000-000027020000}"/>
    <cellStyle name="Vejica 45 3" xfId="491" xr:uid="{00000000-0005-0000-0000-000028020000}"/>
    <cellStyle name="Vejica 46" xfId="118" xr:uid="{00000000-0005-0000-0000-000029020000}"/>
    <cellStyle name="Vejica 46 2" xfId="303" xr:uid="{00000000-0005-0000-0000-00002A020000}"/>
    <cellStyle name="Vejica 46 2 2" xfId="645" xr:uid="{00000000-0005-0000-0000-00002B020000}"/>
    <cellStyle name="Vejica 46 3" xfId="492" xr:uid="{00000000-0005-0000-0000-00002C020000}"/>
    <cellStyle name="Vejica 47" xfId="119" xr:uid="{00000000-0005-0000-0000-00002D020000}"/>
    <cellStyle name="Vejica 47 2" xfId="304" xr:uid="{00000000-0005-0000-0000-00002E020000}"/>
    <cellStyle name="Vejica 47 2 2" xfId="646" xr:uid="{00000000-0005-0000-0000-00002F020000}"/>
    <cellStyle name="Vejica 47 3" xfId="493" xr:uid="{00000000-0005-0000-0000-000030020000}"/>
    <cellStyle name="Vejica 48" xfId="120" xr:uid="{00000000-0005-0000-0000-000031020000}"/>
    <cellStyle name="Vejica 48 2" xfId="305" xr:uid="{00000000-0005-0000-0000-000032020000}"/>
    <cellStyle name="Vejica 48 2 2" xfId="647" xr:uid="{00000000-0005-0000-0000-000033020000}"/>
    <cellStyle name="Vejica 48 3" xfId="494" xr:uid="{00000000-0005-0000-0000-000034020000}"/>
    <cellStyle name="Vejica 49" xfId="121" xr:uid="{00000000-0005-0000-0000-000035020000}"/>
    <cellStyle name="Vejica 49 2" xfId="306" xr:uid="{00000000-0005-0000-0000-000036020000}"/>
    <cellStyle name="Vejica 49 2 2" xfId="648" xr:uid="{00000000-0005-0000-0000-000037020000}"/>
    <cellStyle name="Vejica 49 3" xfId="495" xr:uid="{00000000-0005-0000-0000-000038020000}"/>
    <cellStyle name="Vejica 5" xfId="122" xr:uid="{00000000-0005-0000-0000-000039020000}"/>
    <cellStyle name="Vejica 5 2" xfId="307" xr:uid="{00000000-0005-0000-0000-00003A020000}"/>
    <cellStyle name="Vejica 5 2 2" xfId="649" xr:uid="{00000000-0005-0000-0000-00003B020000}"/>
    <cellStyle name="Vejica 5 3" xfId="496" xr:uid="{00000000-0005-0000-0000-00003C020000}"/>
    <cellStyle name="Vejica 50" xfId="123" xr:uid="{00000000-0005-0000-0000-00003D020000}"/>
    <cellStyle name="Vejica 50 2" xfId="308" xr:uid="{00000000-0005-0000-0000-00003E020000}"/>
    <cellStyle name="Vejica 50 2 2" xfId="650" xr:uid="{00000000-0005-0000-0000-00003F020000}"/>
    <cellStyle name="Vejica 50 3" xfId="497" xr:uid="{00000000-0005-0000-0000-000040020000}"/>
    <cellStyle name="Vejica 51" xfId="124" xr:uid="{00000000-0005-0000-0000-000041020000}"/>
    <cellStyle name="Vejica 51 2" xfId="309" xr:uid="{00000000-0005-0000-0000-000042020000}"/>
    <cellStyle name="Vejica 51 2 2" xfId="651" xr:uid="{00000000-0005-0000-0000-000043020000}"/>
    <cellStyle name="Vejica 51 3" xfId="498" xr:uid="{00000000-0005-0000-0000-000044020000}"/>
    <cellStyle name="Vejica 52" xfId="125" xr:uid="{00000000-0005-0000-0000-000045020000}"/>
    <cellStyle name="Vejica 52 2" xfId="310" xr:uid="{00000000-0005-0000-0000-000046020000}"/>
    <cellStyle name="Vejica 52 2 2" xfId="652" xr:uid="{00000000-0005-0000-0000-000047020000}"/>
    <cellStyle name="Vejica 52 3" xfId="499" xr:uid="{00000000-0005-0000-0000-000048020000}"/>
    <cellStyle name="Vejica 53" xfId="126" xr:uid="{00000000-0005-0000-0000-000049020000}"/>
    <cellStyle name="Vejica 53 2" xfId="311" xr:uid="{00000000-0005-0000-0000-00004A020000}"/>
    <cellStyle name="Vejica 53 2 2" xfId="653" xr:uid="{00000000-0005-0000-0000-00004B020000}"/>
    <cellStyle name="Vejica 53 3" xfId="500" xr:uid="{00000000-0005-0000-0000-00004C020000}"/>
    <cellStyle name="Vejica 54" xfId="127" xr:uid="{00000000-0005-0000-0000-00004D020000}"/>
    <cellStyle name="Vejica 54 2" xfId="312" xr:uid="{00000000-0005-0000-0000-00004E020000}"/>
    <cellStyle name="Vejica 54 2 2" xfId="654" xr:uid="{00000000-0005-0000-0000-00004F020000}"/>
    <cellStyle name="Vejica 54 3" xfId="501" xr:uid="{00000000-0005-0000-0000-000050020000}"/>
    <cellStyle name="Vejica 55" xfId="128" xr:uid="{00000000-0005-0000-0000-000051020000}"/>
    <cellStyle name="Vejica 55 2" xfId="313" xr:uid="{00000000-0005-0000-0000-000052020000}"/>
    <cellStyle name="Vejica 55 2 2" xfId="655" xr:uid="{00000000-0005-0000-0000-000053020000}"/>
    <cellStyle name="Vejica 55 3" xfId="502" xr:uid="{00000000-0005-0000-0000-000054020000}"/>
    <cellStyle name="Vejica 56" xfId="129" xr:uid="{00000000-0005-0000-0000-000055020000}"/>
    <cellStyle name="Vejica 56 2" xfId="314" xr:uid="{00000000-0005-0000-0000-000056020000}"/>
    <cellStyle name="Vejica 56 2 2" xfId="656" xr:uid="{00000000-0005-0000-0000-000057020000}"/>
    <cellStyle name="Vejica 56 3" xfId="503" xr:uid="{00000000-0005-0000-0000-000058020000}"/>
    <cellStyle name="Vejica 57" xfId="130" xr:uid="{00000000-0005-0000-0000-000059020000}"/>
    <cellStyle name="Vejica 57 2" xfId="315" xr:uid="{00000000-0005-0000-0000-00005A020000}"/>
    <cellStyle name="Vejica 57 2 2" xfId="657" xr:uid="{00000000-0005-0000-0000-00005B020000}"/>
    <cellStyle name="Vejica 57 3" xfId="504" xr:uid="{00000000-0005-0000-0000-00005C020000}"/>
    <cellStyle name="Vejica 58" xfId="131" xr:uid="{00000000-0005-0000-0000-00005D020000}"/>
    <cellStyle name="Vejica 58 2" xfId="316" xr:uid="{00000000-0005-0000-0000-00005E020000}"/>
    <cellStyle name="Vejica 58 2 2" xfId="658" xr:uid="{00000000-0005-0000-0000-00005F020000}"/>
    <cellStyle name="Vejica 58 3" xfId="505" xr:uid="{00000000-0005-0000-0000-000060020000}"/>
    <cellStyle name="Vejica 59" xfId="132" xr:uid="{00000000-0005-0000-0000-000061020000}"/>
    <cellStyle name="Vejica 59 2" xfId="317" xr:uid="{00000000-0005-0000-0000-000062020000}"/>
    <cellStyle name="Vejica 59 2 2" xfId="659" xr:uid="{00000000-0005-0000-0000-000063020000}"/>
    <cellStyle name="Vejica 59 3" xfId="506" xr:uid="{00000000-0005-0000-0000-000064020000}"/>
    <cellStyle name="Vejica 6" xfId="133" xr:uid="{00000000-0005-0000-0000-000065020000}"/>
    <cellStyle name="Vejica 6 2" xfId="318" xr:uid="{00000000-0005-0000-0000-000066020000}"/>
    <cellStyle name="Vejica 6 2 2" xfId="660" xr:uid="{00000000-0005-0000-0000-000067020000}"/>
    <cellStyle name="Vejica 6 3" xfId="507" xr:uid="{00000000-0005-0000-0000-000068020000}"/>
    <cellStyle name="Vejica 60" xfId="134" xr:uid="{00000000-0005-0000-0000-000069020000}"/>
    <cellStyle name="Vejica 60 2" xfId="319" xr:uid="{00000000-0005-0000-0000-00006A020000}"/>
    <cellStyle name="Vejica 60 2 2" xfId="661" xr:uid="{00000000-0005-0000-0000-00006B020000}"/>
    <cellStyle name="Vejica 60 3" xfId="508" xr:uid="{00000000-0005-0000-0000-00006C020000}"/>
    <cellStyle name="Vejica 61" xfId="135" xr:uid="{00000000-0005-0000-0000-00006D020000}"/>
    <cellStyle name="Vejica 61 2" xfId="320" xr:uid="{00000000-0005-0000-0000-00006E020000}"/>
    <cellStyle name="Vejica 61 2 2" xfId="662" xr:uid="{00000000-0005-0000-0000-00006F020000}"/>
    <cellStyle name="Vejica 61 3" xfId="509" xr:uid="{00000000-0005-0000-0000-000070020000}"/>
    <cellStyle name="Vejica 62" xfId="136" xr:uid="{00000000-0005-0000-0000-000071020000}"/>
    <cellStyle name="Vejica 62 2" xfId="321" xr:uid="{00000000-0005-0000-0000-000072020000}"/>
    <cellStyle name="Vejica 62 2 2" xfId="663" xr:uid="{00000000-0005-0000-0000-000073020000}"/>
    <cellStyle name="Vejica 62 3" xfId="510" xr:uid="{00000000-0005-0000-0000-000074020000}"/>
    <cellStyle name="Vejica 63" xfId="137" xr:uid="{00000000-0005-0000-0000-000075020000}"/>
    <cellStyle name="Vejica 63 2" xfId="322" xr:uid="{00000000-0005-0000-0000-000076020000}"/>
    <cellStyle name="Vejica 63 2 2" xfId="664" xr:uid="{00000000-0005-0000-0000-000077020000}"/>
    <cellStyle name="Vejica 63 3" xfId="511" xr:uid="{00000000-0005-0000-0000-000078020000}"/>
    <cellStyle name="Vejica 64" xfId="138" xr:uid="{00000000-0005-0000-0000-000079020000}"/>
    <cellStyle name="Vejica 64 2" xfId="323" xr:uid="{00000000-0005-0000-0000-00007A020000}"/>
    <cellStyle name="Vejica 64 2 2" xfId="665" xr:uid="{00000000-0005-0000-0000-00007B020000}"/>
    <cellStyle name="Vejica 64 3" xfId="512" xr:uid="{00000000-0005-0000-0000-00007C020000}"/>
    <cellStyle name="Vejica 65" xfId="139" xr:uid="{00000000-0005-0000-0000-00007D020000}"/>
    <cellStyle name="Vejica 65 2" xfId="324" xr:uid="{00000000-0005-0000-0000-00007E020000}"/>
    <cellStyle name="Vejica 65 2 2" xfId="666" xr:uid="{00000000-0005-0000-0000-00007F020000}"/>
    <cellStyle name="Vejica 65 3" xfId="513" xr:uid="{00000000-0005-0000-0000-000080020000}"/>
    <cellStyle name="Vejica 66" xfId="140" xr:uid="{00000000-0005-0000-0000-000081020000}"/>
    <cellStyle name="Vejica 66 2" xfId="325" xr:uid="{00000000-0005-0000-0000-000082020000}"/>
    <cellStyle name="Vejica 66 2 2" xfId="667" xr:uid="{00000000-0005-0000-0000-000083020000}"/>
    <cellStyle name="Vejica 66 3" xfId="514" xr:uid="{00000000-0005-0000-0000-000084020000}"/>
    <cellStyle name="Vejica 67" xfId="141" xr:uid="{00000000-0005-0000-0000-000085020000}"/>
    <cellStyle name="Vejica 67 2" xfId="326" xr:uid="{00000000-0005-0000-0000-000086020000}"/>
    <cellStyle name="Vejica 67 2 2" xfId="668" xr:uid="{00000000-0005-0000-0000-000087020000}"/>
    <cellStyle name="Vejica 67 3" xfId="515" xr:uid="{00000000-0005-0000-0000-000088020000}"/>
    <cellStyle name="Vejica 68" xfId="142" xr:uid="{00000000-0005-0000-0000-000089020000}"/>
    <cellStyle name="Vejica 68 2" xfId="327" xr:uid="{00000000-0005-0000-0000-00008A020000}"/>
    <cellStyle name="Vejica 68 2 2" xfId="669" xr:uid="{00000000-0005-0000-0000-00008B020000}"/>
    <cellStyle name="Vejica 68 3" xfId="516" xr:uid="{00000000-0005-0000-0000-00008C020000}"/>
    <cellStyle name="Vejica 69" xfId="143" xr:uid="{00000000-0005-0000-0000-00008D020000}"/>
    <cellStyle name="Vejica 69 2" xfId="328" xr:uid="{00000000-0005-0000-0000-00008E020000}"/>
    <cellStyle name="Vejica 69 2 2" xfId="670" xr:uid="{00000000-0005-0000-0000-00008F020000}"/>
    <cellStyle name="Vejica 69 3" xfId="517" xr:uid="{00000000-0005-0000-0000-000090020000}"/>
    <cellStyle name="Vejica 7" xfId="144" xr:uid="{00000000-0005-0000-0000-000091020000}"/>
    <cellStyle name="Vejica 7 2" xfId="329" xr:uid="{00000000-0005-0000-0000-000092020000}"/>
    <cellStyle name="Vejica 7 2 2" xfId="671" xr:uid="{00000000-0005-0000-0000-000093020000}"/>
    <cellStyle name="Vejica 7 3" xfId="518" xr:uid="{00000000-0005-0000-0000-000094020000}"/>
    <cellStyle name="Vejica 70" xfId="145" xr:uid="{00000000-0005-0000-0000-000095020000}"/>
    <cellStyle name="Vejica 70 2" xfId="330" xr:uid="{00000000-0005-0000-0000-000096020000}"/>
    <cellStyle name="Vejica 70 2 2" xfId="672" xr:uid="{00000000-0005-0000-0000-000097020000}"/>
    <cellStyle name="Vejica 70 3" xfId="519" xr:uid="{00000000-0005-0000-0000-000098020000}"/>
    <cellStyle name="Vejica 71" xfId="146" xr:uid="{00000000-0005-0000-0000-000099020000}"/>
    <cellStyle name="Vejica 71 2" xfId="331" xr:uid="{00000000-0005-0000-0000-00009A020000}"/>
    <cellStyle name="Vejica 71 2 2" xfId="673" xr:uid="{00000000-0005-0000-0000-00009B020000}"/>
    <cellStyle name="Vejica 71 3" xfId="520" xr:uid="{00000000-0005-0000-0000-00009C020000}"/>
    <cellStyle name="Vejica 72" xfId="147" xr:uid="{00000000-0005-0000-0000-00009D020000}"/>
    <cellStyle name="Vejica 72 2" xfId="332" xr:uid="{00000000-0005-0000-0000-00009E020000}"/>
    <cellStyle name="Vejica 72 2 2" xfId="674" xr:uid="{00000000-0005-0000-0000-00009F020000}"/>
    <cellStyle name="Vejica 72 3" xfId="521" xr:uid="{00000000-0005-0000-0000-0000A0020000}"/>
    <cellStyle name="Vejica 73" xfId="190" xr:uid="{00000000-0005-0000-0000-0000A1020000}"/>
    <cellStyle name="Vejica 73 2" xfId="337" xr:uid="{00000000-0005-0000-0000-0000A2020000}"/>
    <cellStyle name="Vejica 73 3" xfId="382" xr:uid="{00000000-0005-0000-0000-0000A3020000}"/>
    <cellStyle name="Vejica 74" xfId="341" xr:uid="{00000000-0005-0000-0000-0000A4020000}"/>
    <cellStyle name="Vejica 8" xfId="148" xr:uid="{00000000-0005-0000-0000-0000A5020000}"/>
    <cellStyle name="Vejica 8 2" xfId="333" xr:uid="{00000000-0005-0000-0000-0000A6020000}"/>
    <cellStyle name="Vejica 8 2 2" xfId="675" xr:uid="{00000000-0005-0000-0000-0000A7020000}"/>
    <cellStyle name="Vejica 8 3" xfId="522" xr:uid="{00000000-0005-0000-0000-0000A8020000}"/>
    <cellStyle name="Vejica 9" xfId="149" xr:uid="{00000000-0005-0000-0000-0000A9020000}"/>
    <cellStyle name="Vejica 9 2" xfId="334" xr:uid="{00000000-0005-0000-0000-0000AA020000}"/>
    <cellStyle name="Vejica 9 2 2" xfId="676" xr:uid="{00000000-0005-0000-0000-0000AB020000}"/>
    <cellStyle name="Vejica 9 3" xfId="523" xr:uid="{00000000-0005-0000-0000-0000AC020000}"/>
    <cellStyle name="Vnos 2" xfId="191" xr:uid="{00000000-0005-0000-0000-0000AD020000}"/>
    <cellStyle name="Vnos 3" xfId="357" xr:uid="{00000000-0005-0000-0000-0000AE020000}"/>
    <cellStyle name="Vsota 2" xfId="192" xr:uid="{00000000-0005-0000-0000-0000AF020000}"/>
    <cellStyle name="Vsota 3" xfId="350" xr:uid="{00000000-0005-0000-0000-0000B0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160</xdr:row>
      <xdr:rowOff>0</xdr:rowOff>
    </xdr:from>
    <xdr:to>
      <xdr:col>11</xdr:col>
      <xdr:colOff>76200</xdr:colOff>
      <xdr:row>161</xdr:row>
      <xdr:rowOff>38100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48625" y="28441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508000</xdr:colOff>
      <xdr:row>3</xdr:row>
      <xdr:rowOff>1209675</xdr:rowOff>
    </xdr:from>
    <xdr:to>
      <xdr:col>13</xdr:col>
      <xdr:colOff>447675</xdr:colOff>
      <xdr:row>4</xdr:row>
      <xdr:rowOff>257175</xdr:rowOff>
    </xdr:to>
    <xdr:pic>
      <xdr:nvPicPr>
        <xdr:cNvPr id="7" name="Picture 50" descr="sr-lgflag[2]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0825" y="1676400"/>
          <a:ext cx="863600" cy="3429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2057400</xdr:colOff>
      <xdr:row>3</xdr:row>
      <xdr:rowOff>203200</xdr:rowOff>
    </xdr:from>
    <xdr:to>
      <xdr:col>9</xdr:col>
      <xdr:colOff>282575</xdr:colOff>
      <xdr:row>3</xdr:row>
      <xdr:rowOff>1231900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7E0BCAD-19A0-4794-84F7-7A04603D1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669925"/>
          <a:ext cx="2854325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615949</xdr:colOff>
      <xdr:row>156</xdr:row>
      <xdr:rowOff>9525</xdr:rowOff>
    </xdr:from>
    <xdr:to>
      <xdr:col>14</xdr:col>
      <xdr:colOff>28575</xdr:colOff>
      <xdr:row>157</xdr:row>
      <xdr:rowOff>13165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BBB1BF61-6ECC-4356-916D-314A49CC1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49" y="27622500"/>
          <a:ext cx="8547101" cy="34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R158"/>
  <sheetViews>
    <sheetView tabSelected="1" zoomScaleNormal="100" workbookViewId="0">
      <pane ySplit="9" topLeftCell="A10" activePane="bottomLeft" state="frozen"/>
      <selection pane="bottomLeft" activeCell="P20" sqref="P20"/>
    </sheetView>
  </sheetViews>
  <sheetFormatPr defaultColWidth="9.140625" defaultRowHeight="12.75" x14ac:dyDescent="0.2"/>
  <cols>
    <col min="1" max="1" width="9.5703125" style="27" customWidth="1"/>
    <col min="2" max="2" width="4.5703125" style="1" bestFit="1" customWidth="1"/>
    <col min="3" max="3" width="3.85546875" style="1" customWidth="1"/>
    <col min="4" max="4" width="3.28515625" style="125" customWidth="1"/>
    <col min="5" max="5" width="40.5703125" style="1" bestFit="1" customWidth="1"/>
    <col min="6" max="6" width="4.5703125" style="1" customWidth="1"/>
    <col min="7" max="7" width="8" style="1" customWidth="1"/>
    <col min="8" max="8" width="5.28515625" style="1" bestFit="1" customWidth="1"/>
    <col min="9" max="10" width="11" style="1" customWidth="1"/>
    <col min="11" max="11" width="8" style="1" bestFit="1" customWidth="1"/>
    <col min="12" max="12" width="5.28515625" style="25" bestFit="1" customWidth="1"/>
    <col min="13" max="14" width="11" style="1" customWidth="1"/>
    <col min="15" max="15" width="10.28515625" style="69" bestFit="1" customWidth="1"/>
    <col min="16" max="16384" width="9.140625" style="1"/>
  </cols>
  <sheetData>
    <row r="1" spans="1:16" x14ac:dyDescent="0.2">
      <c r="O1" s="61"/>
    </row>
    <row r="2" spans="1:16" ht="10.5" customHeight="1" x14ac:dyDescent="0.2">
      <c r="O2" s="61"/>
    </row>
    <row r="3" spans="1:16" ht="13.5" thickBot="1" x14ac:dyDescent="0.25">
      <c r="O3" s="61"/>
    </row>
    <row r="4" spans="1:16" ht="102" customHeight="1" x14ac:dyDescent="0.2">
      <c r="B4" s="238" t="s">
        <v>20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0"/>
      <c r="O4" s="61"/>
    </row>
    <row r="5" spans="1:16" ht="22.5" customHeight="1" x14ac:dyDescent="0.5">
      <c r="B5" s="241" t="s">
        <v>197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/>
      <c r="O5" s="61"/>
    </row>
    <row r="6" spans="1:16" x14ac:dyDescent="0.2">
      <c r="A6" s="28"/>
      <c r="B6" s="23"/>
      <c r="C6" s="166"/>
      <c r="D6" s="130"/>
      <c r="E6" s="2"/>
      <c r="F6" s="2"/>
      <c r="G6" s="2"/>
      <c r="H6" s="2"/>
      <c r="I6" s="2"/>
      <c r="J6" s="2"/>
      <c r="K6" s="2"/>
      <c r="L6" s="26"/>
      <c r="M6" s="3" t="s">
        <v>27</v>
      </c>
      <c r="N6" s="4">
        <v>120.5</v>
      </c>
      <c r="O6" s="61"/>
    </row>
    <row r="7" spans="1:16" x14ac:dyDescent="0.2">
      <c r="A7" s="28"/>
      <c r="B7" s="7"/>
      <c r="C7" s="147"/>
      <c r="D7" s="121"/>
      <c r="E7" s="8"/>
      <c r="F7" s="8"/>
      <c r="G7" s="8"/>
      <c r="H7" s="31"/>
      <c r="I7" s="9">
        <v>2022</v>
      </c>
      <c r="J7" s="198">
        <v>2022</v>
      </c>
      <c r="K7" s="198"/>
      <c r="L7" s="31"/>
      <c r="M7" s="9">
        <v>2023</v>
      </c>
      <c r="N7" s="10">
        <v>2023</v>
      </c>
      <c r="O7" s="62"/>
    </row>
    <row r="8" spans="1:16" x14ac:dyDescent="0.2">
      <c r="A8" s="28"/>
      <c r="B8" s="11" t="s">
        <v>0</v>
      </c>
      <c r="C8" s="148"/>
      <c r="D8" s="126"/>
      <c r="E8" s="12"/>
      <c r="F8" s="12"/>
      <c r="G8" s="12"/>
      <c r="H8" s="32"/>
      <c r="I8" s="13" t="s">
        <v>1</v>
      </c>
      <c r="J8" s="199" t="s">
        <v>24</v>
      </c>
      <c r="K8" s="199"/>
      <c r="L8" s="32"/>
      <c r="M8" s="13" t="s">
        <v>1</v>
      </c>
      <c r="N8" s="14" t="s">
        <v>24</v>
      </c>
      <c r="O8" s="61"/>
    </row>
    <row r="9" spans="1:16" ht="24" x14ac:dyDescent="0.2">
      <c r="A9" s="28"/>
      <c r="B9" s="146" t="s">
        <v>68</v>
      </c>
      <c r="C9" s="149" t="s">
        <v>69</v>
      </c>
      <c r="D9" s="122"/>
      <c r="E9" s="15"/>
      <c r="F9" s="17" t="s">
        <v>15</v>
      </c>
      <c r="G9" s="16" t="s">
        <v>16</v>
      </c>
      <c r="H9" s="33" t="s">
        <v>28</v>
      </c>
      <c r="I9" s="18" t="s">
        <v>25</v>
      </c>
      <c r="J9" s="200" t="s">
        <v>26</v>
      </c>
      <c r="K9" s="222" t="s">
        <v>16</v>
      </c>
      <c r="L9" s="33" t="s">
        <v>28</v>
      </c>
      <c r="M9" s="18" t="s">
        <v>25</v>
      </c>
      <c r="N9" s="19" t="s">
        <v>26</v>
      </c>
      <c r="O9" s="61"/>
    </row>
    <row r="10" spans="1:16" x14ac:dyDescent="0.2">
      <c r="A10" s="28"/>
      <c r="B10" s="71" t="s">
        <v>70</v>
      </c>
      <c r="C10" s="98"/>
      <c r="D10" s="124"/>
      <c r="E10" s="72" t="s">
        <v>67</v>
      </c>
      <c r="F10" s="72"/>
      <c r="G10" s="72"/>
      <c r="H10" s="74"/>
      <c r="I10" s="73"/>
      <c r="J10" s="201"/>
      <c r="K10" s="201"/>
      <c r="L10" s="74"/>
      <c r="M10" s="73"/>
      <c r="N10" s="75"/>
      <c r="O10" s="61"/>
    </row>
    <row r="11" spans="1:16" x14ac:dyDescent="0.2">
      <c r="A11" s="29"/>
      <c r="B11" s="34" t="s">
        <v>70</v>
      </c>
      <c r="C11" s="117"/>
      <c r="D11" s="117">
        <v>1</v>
      </c>
      <c r="E11" s="35" t="s">
        <v>38</v>
      </c>
      <c r="F11" s="36"/>
      <c r="G11" s="228" t="s">
        <v>206</v>
      </c>
      <c r="H11" s="179"/>
      <c r="I11" s="129">
        <v>60331</v>
      </c>
      <c r="J11" s="202">
        <f>I11*$N$6</f>
        <v>7269885.5</v>
      </c>
      <c r="K11" s="202"/>
      <c r="L11" s="179"/>
      <c r="M11" s="129"/>
      <c r="N11" s="5"/>
      <c r="O11" s="63" t="s">
        <v>21</v>
      </c>
    </row>
    <row r="12" spans="1:16" x14ac:dyDescent="0.2">
      <c r="A12" s="29"/>
      <c r="B12" s="71" t="s">
        <v>71</v>
      </c>
      <c r="C12" s="98"/>
      <c r="D12" s="124"/>
      <c r="E12" s="72" t="s">
        <v>34</v>
      </c>
      <c r="F12" s="107"/>
      <c r="G12" s="107"/>
      <c r="H12" s="180"/>
      <c r="I12" s="73"/>
      <c r="J12" s="201"/>
      <c r="K12" s="201"/>
      <c r="L12" s="180"/>
      <c r="M12" s="73"/>
      <c r="N12" s="75"/>
      <c r="O12" s="61"/>
    </row>
    <row r="13" spans="1:16" x14ac:dyDescent="0.2">
      <c r="A13" s="29"/>
      <c r="B13" s="144" t="s">
        <v>71</v>
      </c>
      <c r="C13" s="142" t="s">
        <v>73</v>
      </c>
      <c r="D13" s="142"/>
      <c r="E13" s="172" t="s">
        <v>90</v>
      </c>
      <c r="F13" s="36"/>
      <c r="G13" s="36"/>
      <c r="H13" s="179"/>
      <c r="I13" s="129"/>
      <c r="J13" s="202"/>
      <c r="K13" s="139" t="s">
        <v>36</v>
      </c>
      <c r="L13" s="179">
        <f>M13-M14</f>
        <v>1226.5299999999988</v>
      </c>
      <c r="M13" s="129">
        <f>M14+1226.53</f>
        <v>33009.53</v>
      </c>
      <c r="N13" s="5">
        <f>M13*$N$6</f>
        <v>3977648.3649999998</v>
      </c>
      <c r="O13" s="61"/>
      <c r="P13" s="69"/>
    </row>
    <row r="14" spans="1:16" x14ac:dyDescent="0.2">
      <c r="A14" s="29"/>
      <c r="B14" s="144" t="s">
        <v>71</v>
      </c>
      <c r="C14" s="142"/>
      <c r="D14" s="142">
        <v>1</v>
      </c>
      <c r="E14" s="172" t="s">
        <v>39</v>
      </c>
      <c r="F14" s="36"/>
      <c r="G14" s="36"/>
      <c r="H14" s="179"/>
      <c r="I14" s="129"/>
      <c r="J14" s="202"/>
      <c r="K14" s="139" t="s">
        <v>36</v>
      </c>
      <c r="L14" s="179"/>
      <c r="M14" s="129">
        <v>31783</v>
      </c>
      <c r="N14" s="5">
        <f t="shared" ref="N14:N16" si="0">M14*$N$6</f>
        <v>3829851.5</v>
      </c>
      <c r="O14" s="61"/>
      <c r="P14" s="69"/>
    </row>
    <row r="15" spans="1:16" x14ac:dyDescent="0.2">
      <c r="A15" s="29"/>
      <c r="B15" s="144" t="s">
        <v>71</v>
      </c>
      <c r="C15" s="117" t="s">
        <v>7</v>
      </c>
      <c r="D15" s="117"/>
      <c r="E15" s="173" t="s">
        <v>91</v>
      </c>
      <c r="F15" s="36"/>
      <c r="G15" s="36"/>
      <c r="H15" s="179"/>
      <c r="I15" s="174"/>
      <c r="J15" s="202"/>
      <c r="K15" s="223" t="s">
        <v>198</v>
      </c>
      <c r="L15" s="179">
        <f>M15-M16</f>
        <v>1508.2200000000012</v>
      </c>
      <c r="M15" s="174">
        <f>M16+1508.22</f>
        <v>24115.22</v>
      </c>
      <c r="N15" s="5">
        <f t="shared" si="0"/>
        <v>2905884.0100000002</v>
      </c>
      <c r="O15" s="61"/>
      <c r="P15" s="69"/>
    </row>
    <row r="16" spans="1:16" x14ac:dyDescent="0.2">
      <c r="A16" s="29"/>
      <c r="B16" s="144" t="s">
        <v>71</v>
      </c>
      <c r="C16" s="117"/>
      <c r="D16" s="117">
        <v>2</v>
      </c>
      <c r="E16" s="173" t="s">
        <v>80</v>
      </c>
      <c r="F16" s="36"/>
      <c r="G16" s="36"/>
      <c r="H16" s="179"/>
      <c r="I16" s="174"/>
      <c r="J16" s="202"/>
      <c r="K16" s="223" t="s">
        <v>198</v>
      </c>
      <c r="L16" s="179"/>
      <c r="M16" s="174">
        <v>22607</v>
      </c>
      <c r="N16" s="5">
        <f t="shared" si="0"/>
        <v>2724143.5</v>
      </c>
      <c r="O16" s="61"/>
      <c r="P16" s="69"/>
    </row>
    <row r="17" spans="1:18" x14ac:dyDescent="0.2">
      <c r="A17" s="30"/>
      <c r="B17" s="71" t="s">
        <v>72</v>
      </c>
      <c r="C17" s="98"/>
      <c r="D17" s="124"/>
      <c r="E17" s="72" t="s">
        <v>63</v>
      </c>
      <c r="F17" s="107"/>
      <c r="G17" s="107"/>
      <c r="H17" s="180"/>
      <c r="I17" s="73"/>
      <c r="J17" s="201"/>
      <c r="K17" s="201"/>
      <c r="L17" s="180"/>
      <c r="M17" s="73"/>
      <c r="N17" s="75"/>
      <c r="O17" s="64"/>
      <c r="P17" s="69"/>
    </row>
    <row r="18" spans="1:18" x14ac:dyDescent="0.2">
      <c r="A18" s="30"/>
      <c r="B18" s="34" t="s">
        <v>72</v>
      </c>
      <c r="C18" s="117" t="s">
        <v>7</v>
      </c>
      <c r="D18" s="36"/>
      <c r="E18" s="37" t="s">
        <v>156</v>
      </c>
      <c r="F18" s="38"/>
      <c r="G18" s="38"/>
      <c r="H18" s="179"/>
      <c r="I18" s="129"/>
      <c r="J18" s="202"/>
      <c r="K18" s="177" t="s">
        <v>199</v>
      </c>
      <c r="L18" s="179">
        <f>M18-M21</f>
        <v>2863</v>
      </c>
      <c r="M18" s="129">
        <f>M21+2863</f>
        <v>34826</v>
      </c>
      <c r="N18" s="5">
        <f t="shared" ref="N18:N25" si="1">M18*$N$6</f>
        <v>4196533</v>
      </c>
      <c r="O18" s="64"/>
      <c r="P18" s="69"/>
    </row>
    <row r="19" spans="1:18" x14ac:dyDescent="0.2">
      <c r="A19" s="30"/>
      <c r="B19" s="34" t="s">
        <v>72</v>
      </c>
      <c r="C19" s="117" t="s">
        <v>7</v>
      </c>
      <c r="D19" s="36"/>
      <c r="E19" s="37" t="s">
        <v>157</v>
      </c>
      <c r="F19" s="38"/>
      <c r="G19" s="38"/>
      <c r="H19" s="179"/>
      <c r="I19" s="129"/>
      <c r="J19" s="202"/>
      <c r="K19" s="177" t="s">
        <v>199</v>
      </c>
      <c r="L19" s="179">
        <f>M19-M21</f>
        <v>1859</v>
      </c>
      <c r="M19" s="129">
        <f>M21+1859</f>
        <v>33822</v>
      </c>
      <c r="N19" s="5">
        <f t="shared" si="1"/>
        <v>4075551</v>
      </c>
      <c r="O19" s="64"/>
      <c r="P19" s="69"/>
    </row>
    <row r="20" spans="1:18" x14ac:dyDescent="0.2">
      <c r="A20" s="30"/>
      <c r="B20" s="34" t="s">
        <v>72</v>
      </c>
      <c r="C20" s="117" t="s">
        <v>7</v>
      </c>
      <c r="D20" s="36"/>
      <c r="E20" s="37" t="s">
        <v>158</v>
      </c>
      <c r="F20" s="38"/>
      <c r="G20" s="38"/>
      <c r="H20" s="179"/>
      <c r="I20" s="129"/>
      <c r="J20" s="202"/>
      <c r="K20" s="177" t="s">
        <v>199</v>
      </c>
      <c r="L20" s="179">
        <f>M20-M21</f>
        <v>1004</v>
      </c>
      <c r="M20" s="129">
        <f>M21+1004</f>
        <v>32967</v>
      </c>
      <c r="N20" s="5">
        <f t="shared" si="1"/>
        <v>3972523.5</v>
      </c>
      <c r="O20" s="64"/>
      <c r="P20" s="69"/>
    </row>
    <row r="21" spans="1:18" x14ac:dyDescent="0.2">
      <c r="A21" s="30"/>
      <c r="B21" s="34" t="s">
        <v>72</v>
      </c>
      <c r="C21" s="117"/>
      <c r="D21" s="36">
        <v>1</v>
      </c>
      <c r="E21" s="37" t="s">
        <v>143</v>
      </c>
      <c r="F21" s="38"/>
      <c r="G21" s="38"/>
      <c r="H21" s="179"/>
      <c r="I21" s="129"/>
      <c r="J21" s="202"/>
      <c r="K21" s="177" t="s">
        <v>199</v>
      </c>
      <c r="L21" s="184"/>
      <c r="M21" s="129">
        <v>31963</v>
      </c>
      <c r="N21" s="5">
        <f t="shared" si="1"/>
        <v>3851541.5</v>
      </c>
      <c r="O21" s="64"/>
      <c r="P21" s="69"/>
    </row>
    <row r="22" spans="1:18" x14ac:dyDescent="0.2">
      <c r="A22" s="30"/>
      <c r="B22" s="34" t="s">
        <v>72</v>
      </c>
      <c r="C22" s="117" t="s">
        <v>7</v>
      </c>
      <c r="D22" s="36"/>
      <c r="E22" s="37" t="s">
        <v>159</v>
      </c>
      <c r="F22" s="38"/>
      <c r="G22" s="38"/>
      <c r="H22" s="179"/>
      <c r="I22" s="129"/>
      <c r="J22" s="202"/>
      <c r="K22" s="177" t="s">
        <v>200</v>
      </c>
      <c r="L22" s="179">
        <f>M22-M25</f>
        <v>2863</v>
      </c>
      <c r="M22" s="129">
        <f>M25+2863</f>
        <v>31685</v>
      </c>
      <c r="N22" s="5">
        <f t="shared" si="1"/>
        <v>3818042.5</v>
      </c>
      <c r="O22" s="64"/>
      <c r="P22" s="69"/>
    </row>
    <row r="23" spans="1:18" x14ac:dyDescent="0.2">
      <c r="A23" s="30"/>
      <c r="B23" s="34" t="s">
        <v>72</v>
      </c>
      <c r="C23" s="117" t="s">
        <v>7</v>
      </c>
      <c r="D23" s="36"/>
      <c r="E23" s="37" t="s">
        <v>160</v>
      </c>
      <c r="F23" s="38"/>
      <c r="G23" s="38"/>
      <c r="H23" s="179"/>
      <c r="I23" s="129"/>
      <c r="J23" s="202"/>
      <c r="K23" s="177" t="s">
        <v>200</v>
      </c>
      <c r="L23" s="179">
        <f>M23-M25</f>
        <v>1859</v>
      </c>
      <c r="M23" s="129">
        <f>M25+1859</f>
        <v>30681</v>
      </c>
      <c r="N23" s="5">
        <f t="shared" si="1"/>
        <v>3697060.5</v>
      </c>
      <c r="O23" s="64"/>
      <c r="P23" s="69"/>
    </row>
    <row r="24" spans="1:18" x14ac:dyDescent="0.2">
      <c r="A24" s="30"/>
      <c r="B24" s="34" t="s">
        <v>72</v>
      </c>
      <c r="C24" s="117" t="s">
        <v>7</v>
      </c>
      <c r="D24" s="36"/>
      <c r="E24" s="37" t="s">
        <v>161</v>
      </c>
      <c r="F24" s="38"/>
      <c r="G24" s="38"/>
      <c r="H24" s="179"/>
      <c r="I24" s="129"/>
      <c r="J24" s="202"/>
      <c r="K24" s="177" t="s">
        <v>200</v>
      </c>
      <c r="L24" s="179">
        <f>M24-M25</f>
        <v>1004</v>
      </c>
      <c r="M24" s="129">
        <f>M25+1004</f>
        <v>29826</v>
      </c>
      <c r="N24" s="5">
        <f t="shared" si="1"/>
        <v>3594033</v>
      </c>
      <c r="O24" s="64"/>
      <c r="P24" s="69"/>
    </row>
    <row r="25" spans="1:18" x14ac:dyDescent="0.2">
      <c r="A25" s="30"/>
      <c r="B25" s="34" t="s">
        <v>72</v>
      </c>
      <c r="C25" s="175"/>
      <c r="D25" s="36">
        <v>2</v>
      </c>
      <c r="E25" s="37" t="s">
        <v>144</v>
      </c>
      <c r="F25" s="38"/>
      <c r="G25" s="38"/>
      <c r="H25" s="179"/>
      <c r="I25" s="129"/>
      <c r="J25" s="202"/>
      <c r="K25" s="177" t="s">
        <v>200</v>
      </c>
      <c r="L25" s="179"/>
      <c r="M25" s="129">
        <v>28822</v>
      </c>
      <c r="N25" s="5">
        <f t="shared" si="1"/>
        <v>3473051</v>
      </c>
      <c r="O25" s="64"/>
      <c r="P25" s="69"/>
    </row>
    <row r="26" spans="1:18" x14ac:dyDescent="0.2">
      <c r="A26" s="163"/>
      <c r="B26" s="34" t="s">
        <v>72</v>
      </c>
      <c r="C26" s="117" t="s">
        <v>7</v>
      </c>
      <c r="D26" s="36"/>
      <c r="E26" s="37" t="s">
        <v>93</v>
      </c>
      <c r="F26" s="38"/>
      <c r="G26" s="38"/>
      <c r="H26" s="179"/>
      <c r="I26" s="129"/>
      <c r="J26" s="202"/>
      <c r="K26" s="168" t="s">
        <v>201</v>
      </c>
      <c r="L26" s="179">
        <f>M26-M29</f>
        <v>3250.8600000000006</v>
      </c>
      <c r="M26" s="129">
        <f>M29+3250.86</f>
        <v>19988.86</v>
      </c>
      <c r="N26" s="5">
        <f>M26*$N$6</f>
        <v>2408657.63</v>
      </c>
      <c r="O26" s="64"/>
      <c r="P26" s="69"/>
      <c r="Q26" s="69"/>
      <c r="R26" s="212"/>
    </row>
    <row r="27" spans="1:18" x14ac:dyDescent="0.2">
      <c r="A27" s="163"/>
      <c r="B27" s="34" t="s">
        <v>72</v>
      </c>
      <c r="C27" s="117" t="s">
        <v>7</v>
      </c>
      <c r="D27" s="36"/>
      <c r="E27" s="37" t="s">
        <v>94</v>
      </c>
      <c r="F27" s="38"/>
      <c r="G27" s="38"/>
      <c r="H27" s="179"/>
      <c r="I27" s="129"/>
      <c r="J27" s="202"/>
      <c r="K27" s="168" t="s">
        <v>201</v>
      </c>
      <c r="L27" s="179">
        <f>M27-M29</f>
        <v>1637.7299999999996</v>
      </c>
      <c r="M27" s="129">
        <f>M29+1637.73</f>
        <v>18375.73</v>
      </c>
      <c r="N27" s="5">
        <f t="shared" ref="N27:N29" si="2">M27*$N$6</f>
        <v>2214275.4649999999</v>
      </c>
      <c r="O27" s="64"/>
      <c r="P27" s="69"/>
      <c r="Q27" s="69"/>
    </row>
    <row r="28" spans="1:18" x14ac:dyDescent="0.2">
      <c r="A28" s="163"/>
      <c r="B28" s="34" t="s">
        <v>72</v>
      </c>
      <c r="C28" s="117" t="s">
        <v>7</v>
      </c>
      <c r="D28" s="36"/>
      <c r="E28" s="37" t="s">
        <v>95</v>
      </c>
      <c r="F28" s="38"/>
      <c r="G28" s="38"/>
      <c r="H28" s="179"/>
      <c r="I28" s="129"/>
      <c r="J28" s="202"/>
      <c r="K28" s="168" t="s">
        <v>201</v>
      </c>
      <c r="L28" s="179">
        <f>M28-M29</f>
        <v>1640.5499999999993</v>
      </c>
      <c r="M28" s="129">
        <f>M29+1640.55</f>
        <v>18378.55</v>
      </c>
      <c r="N28" s="5">
        <f t="shared" si="2"/>
        <v>2214615.2749999999</v>
      </c>
      <c r="O28" s="64"/>
      <c r="P28" s="69"/>
      <c r="Q28" s="69"/>
    </row>
    <row r="29" spans="1:18" x14ac:dyDescent="0.2">
      <c r="A29" s="163"/>
      <c r="B29" s="34" t="s">
        <v>72</v>
      </c>
      <c r="C29" s="117"/>
      <c r="D29" s="36">
        <v>3</v>
      </c>
      <c r="E29" s="37" t="s">
        <v>96</v>
      </c>
      <c r="F29" s="38"/>
      <c r="G29" s="38"/>
      <c r="H29" s="179"/>
      <c r="I29" s="129"/>
      <c r="J29" s="202"/>
      <c r="K29" s="168" t="s">
        <v>201</v>
      </c>
      <c r="L29" s="179"/>
      <c r="M29" s="129">
        <v>16738</v>
      </c>
      <c r="N29" s="5">
        <f t="shared" si="2"/>
        <v>2016929</v>
      </c>
      <c r="O29" s="64"/>
      <c r="P29" s="69"/>
      <c r="Q29" s="69"/>
    </row>
    <row r="30" spans="1:18" x14ac:dyDescent="0.2">
      <c r="A30" s="163"/>
      <c r="B30" s="34" t="s">
        <v>72</v>
      </c>
      <c r="C30" s="117" t="s">
        <v>7</v>
      </c>
      <c r="D30" s="36"/>
      <c r="E30" s="37" t="s">
        <v>97</v>
      </c>
      <c r="F30" s="38" t="s">
        <v>17</v>
      </c>
      <c r="G30" s="38"/>
      <c r="H30" s="179"/>
      <c r="I30" s="129"/>
      <c r="J30" s="202"/>
      <c r="K30" s="224" t="s">
        <v>202</v>
      </c>
      <c r="L30" s="179">
        <f>M30-M34</f>
        <v>2522.5300000000007</v>
      </c>
      <c r="M30" s="129">
        <f>M34+2522.53</f>
        <v>11325.53</v>
      </c>
      <c r="N30" s="5">
        <f t="shared" ref="N30:N34" si="3">M30*$N$6</f>
        <v>1364726.365</v>
      </c>
      <c r="O30" s="64"/>
      <c r="P30" s="69"/>
      <c r="Q30" s="69"/>
    </row>
    <row r="31" spans="1:18" x14ac:dyDescent="0.2">
      <c r="A31" s="163"/>
      <c r="B31" s="34" t="s">
        <v>72</v>
      </c>
      <c r="C31" s="117" t="s">
        <v>7</v>
      </c>
      <c r="D31" s="36"/>
      <c r="E31" s="37" t="s">
        <v>98</v>
      </c>
      <c r="F31" s="38" t="s">
        <v>17</v>
      </c>
      <c r="G31" s="38"/>
      <c r="H31" s="179"/>
      <c r="I31" s="129"/>
      <c r="J31" s="202"/>
      <c r="K31" s="224" t="s">
        <v>202</v>
      </c>
      <c r="L31" s="179">
        <f>M31-M34</f>
        <v>1015.2600000000002</v>
      </c>
      <c r="M31" s="129">
        <f>M34+1015.26</f>
        <v>9818.26</v>
      </c>
      <c r="N31" s="5">
        <f t="shared" si="3"/>
        <v>1183100.33</v>
      </c>
      <c r="O31" s="64"/>
      <c r="P31" s="69"/>
      <c r="Q31" s="69"/>
    </row>
    <row r="32" spans="1:18" x14ac:dyDescent="0.2">
      <c r="A32" s="163"/>
      <c r="B32" s="34" t="s">
        <v>72</v>
      </c>
      <c r="C32" s="117" t="s">
        <v>7</v>
      </c>
      <c r="D32" s="36"/>
      <c r="E32" s="37" t="s">
        <v>181</v>
      </c>
      <c r="F32" s="38" t="s">
        <v>17</v>
      </c>
      <c r="G32" s="38"/>
      <c r="H32" s="179"/>
      <c r="I32" s="129"/>
      <c r="J32" s="202"/>
      <c r="K32" s="224" t="s">
        <v>202</v>
      </c>
      <c r="L32" s="179">
        <f>M32-M34</f>
        <v>453.95999999999913</v>
      </c>
      <c r="M32" s="129">
        <f>M34+453.96</f>
        <v>9256.9599999999991</v>
      </c>
      <c r="N32" s="5">
        <f t="shared" si="3"/>
        <v>1115463.6799999999</v>
      </c>
      <c r="O32" s="64"/>
      <c r="P32" s="69"/>
      <c r="Q32" s="69"/>
    </row>
    <row r="33" spans="1:17" x14ac:dyDescent="0.2">
      <c r="A33" s="163"/>
      <c r="B33" s="34" t="s">
        <v>72</v>
      </c>
      <c r="C33" s="117" t="s">
        <v>7</v>
      </c>
      <c r="D33" s="36"/>
      <c r="E33" s="37" t="s">
        <v>126</v>
      </c>
      <c r="F33" s="38" t="s">
        <v>17</v>
      </c>
      <c r="G33" s="38"/>
      <c r="H33" s="179"/>
      <c r="I33" s="129"/>
      <c r="J33" s="202"/>
      <c r="K33" s="224" t="s">
        <v>202</v>
      </c>
      <c r="L33" s="179">
        <f>M33-M34</f>
        <v>625.70000000000073</v>
      </c>
      <c r="M33" s="129">
        <f>M34+625.7</f>
        <v>9428.7000000000007</v>
      </c>
      <c r="N33" s="5">
        <f t="shared" si="3"/>
        <v>1136158.3500000001</v>
      </c>
      <c r="O33" s="64"/>
      <c r="P33" s="69"/>
      <c r="Q33" s="69"/>
    </row>
    <row r="34" spans="1:17" x14ac:dyDescent="0.2">
      <c r="A34" s="163"/>
      <c r="B34" s="34" t="s">
        <v>72</v>
      </c>
      <c r="C34" s="117"/>
      <c r="D34" s="36">
        <v>5</v>
      </c>
      <c r="E34" s="37" t="s">
        <v>99</v>
      </c>
      <c r="F34" s="38" t="s">
        <v>17</v>
      </c>
      <c r="G34" s="38"/>
      <c r="H34" s="179"/>
      <c r="I34" s="129"/>
      <c r="J34" s="202"/>
      <c r="K34" s="224" t="s">
        <v>202</v>
      </c>
      <c r="L34" s="179"/>
      <c r="M34" s="129">
        <v>8803</v>
      </c>
      <c r="N34" s="5">
        <f t="shared" si="3"/>
        <v>1060761.5</v>
      </c>
      <c r="O34" s="64"/>
      <c r="P34" s="69"/>
      <c r="Q34" s="69"/>
    </row>
    <row r="35" spans="1:17" x14ac:dyDescent="0.2">
      <c r="A35" s="163"/>
      <c r="B35" s="34" t="s">
        <v>72</v>
      </c>
      <c r="C35" s="117" t="s">
        <v>7</v>
      </c>
      <c r="D35" s="36"/>
      <c r="E35" s="37" t="s">
        <v>75</v>
      </c>
      <c r="F35" s="38" t="s">
        <v>17</v>
      </c>
      <c r="G35" s="38"/>
      <c r="H35" s="179"/>
      <c r="I35" s="129"/>
      <c r="J35" s="202"/>
      <c r="K35" s="225" t="s">
        <v>203</v>
      </c>
      <c r="L35" s="179">
        <f>M35-M39</f>
        <v>2522.5300000000007</v>
      </c>
      <c r="M35" s="129">
        <f>M39+2522.53</f>
        <v>11137.53</v>
      </c>
      <c r="N35" s="5">
        <f t="shared" ref="N35:N39" si="4">M35*$N$6</f>
        <v>1342072.365</v>
      </c>
      <c r="O35" s="64"/>
      <c r="P35" s="69"/>
      <c r="Q35" s="69"/>
    </row>
    <row r="36" spans="1:17" x14ac:dyDescent="0.2">
      <c r="A36" s="163"/>
      <c r="B36" s="34" t="s">
        <v>72</v>
      </c>
      <c r="C36" s="117" t="s">
        <v>7</v>
      </c>
      <c r="D36" s="36"/>
      <c r="E36" s="37" t="s">
        <v>40</v>
      </c>
      <c r="F36" s="38" t="s">
        <v>17</v>
      </c>
      <c r="G36" s="38"/>
      <c r="H36" s="179"/>
      <c r="I36" s="129"/>
      <c r="J36" s="202"/>
      <c r="K36" s="225" t="s">
        <v>203</v>
      </c>
      <c r="L36" s="179">
        <f>M36-M39</f>
        <v>1015.2600000000002</v>
      </c>
      <c r="M36" s="129">
        <f>M39+1015.26</f>
        <v>9630.26</v>
      </c>
      <c r="N36" s="5">
        <f t="shared" si="4"/>
        <v>1160446.33</v>
      </c>
      <c r="O36" s="64"/>
      <c r="P36" s="69"/>
      <c r="Q36" s="69"/>
    </row>
    <row r="37" spans="1:17" x14ac:dyDescent="0.2">
      <c r="A37" s="163"/>
      <c r="B37" s="34" t="s">
        <v>72</v>
      </c>
      <c r="C37" s="117" t="s">
        <v>7</v>
      </c>
      <c r="D37" s="36"/>
      <c r="E37" s="37" t="s">
        <v>182</v>
      </c>
      <c r="F37" s="38" t="s">
        <v>17</v>
      </c>
      <c r="G37" s="38"/>
      <c r="H37" s="179"/>
      <c r="I37" s="129"/>
      <c r="J37" s="202"/>
      <c r="K37" s="225" t="s">
        <v>203</v>
      </c>
      <c r="L37" s="179">
        <f>M37-M39</f>
        <v>453.95999999999913</v>
      </c>
      <c r="M37" s="129">
        <f>M39+453.96</f>
        <v>9068.9599999999991</v>
      </c>
      <c r="N37" s="5">
        <f t="shared" si="4"/>
        <v>1092809.68</v>
      </c>
      <c r="O37" s="64"/>
      <c r="P37" s="69"/>
      <c r="Q37" s="69"/>
    </row>
    <row r="38" spans="1:17" x14ac:dyDescent="0.2">
      <c r="A38" s="163"/>
      <c r="B38" s="34" t="s">
        <v>72</v>
      </c>
      <c r="C38" s="117" t="s">
        <v>7</v>
      </c>
      <c r="D38" s="36"/>
      <c r="E38" s="37" t="s">
        <v>125</v>
      </c>
      <c r="F38" s="38" t="s">
        <v>17</v>
      </c>
      <c r="G38" s="38"/>
      <c r="H38" s="179"/>
      <c r="I38" s="129"/>
      <c r="J38" s="202"/>
      <c r="K38" s="225" t="s">
        <v>203</v>
      </c>
      <c r="L38" s="179">
        <f>M38-M39</f>
        <v>625.70000000000073</v>
      </c>
      <c r="M38" s="129">
        <f>M39+625.7</f>
        <v>9240.7000000000007</v>
      </c>
      <c r="N38" s="5">
        <f t="shared" si="4"/>
        <v>1113504.3500000001</v>
      </c>
      <c r="O38" s="64"/>
      <c r="P38" s="69"/>
      <c r="Q38" s="69"/>
    </row>
    <row r="39" spans="1:17" x14ac:dyDescent="0.2">
      <c r="A39" s="163"/>
      <c r="B39" s="34" t="s">
        <v>72</v>
      </c>
      <c r="C39" s="117"/>
      <c r="D39" s="36">
        <v>6</v>
      </c>
      <c r="E39" s="37" t="s">
        <v>41</v>
      </c>
      <c r="F39" s="38" t="s">
        <v>17</v>
      </c>
      <c r="G39" s="38"/>
      <c r="H39" s="179"/>
      <c r="I39" s="129"/>
      <c r="J39" s="202"/>
      <c r="K39" s="225" t="s">
        <v>203</v>
      </c>
      <c r="L39" s="179"/>
      <c r="M39" s="129">
        <v>8615</v>
      </c>
      <c r="N39" s="5">
        <f t="shared" si="4"/>
        <v>1038107.5</v>
      </c>
      <c r="O39" s="64"/>
      <c r="P39" s="69"/>
      <c r="Q39" s="69"/>
    </row>
    <row r="40" spans="1:17" x14ac:dyDescent="0.2">
      <c r="A40" s="30" t="s">
        <v>29</v>
      </c>
      <c r="B40" s="137" t="s">
        <v>72</v>
      </c>
      <c r="C40" s="175" t="s">
        <v>7</v>
      </c>
      <c r="D40" s="176"/>
      <c r="E40" s="178" t="s">
        <v>183</v>
      </c>
      <c r="F40" s="196" t="s">
        <v>17</v>
      </c>
      <c r="G40" s="196"/>
      <c r="H40" s="179"/>
      <c r="I40" s="129"/>
      <c r="J40" s="202"/>
      <c r="K40" s="226" t="s">
        <v>151</v>
      </c>
      <c r="L40" s="184">
        <f>M40-M42</f>
        <v>1046.3500000000004</v>
      </c>
      <c r="M40" s="195">
        <f>M42+1046.35</f>
        <v>8075.35</v>
      </c>
      <c r="N40" s="5">
        <f t="shared" ref="N40:N48" si="5">M40*$N$6</f>
        <v>973079.67500000005</v>
      </c>
      <c r="O40" s="64"/>
      <c r="P40" s="69"/>
      <c r="Q40" s="69"/>
    </row>
    <row r="41" spans="1:17" x14ac:dyDescent="0.2">
      <c r="A41" s="30" t="s">
        <v>29</v>
      </c>
      <c r="B41" s="137" t="s">
        <v>72</v>
      </c>
      <c r="C41" s="175" t="s">
        <v>7</v>
      </c>
      <c r="D41" s="176"/>
      <c r="E41" s="178" t="s">
        <v>184</v>
      </c>
      <c r="F41" s="196" t="s">
        <v>17</v>
      </c>
      <c r="G41" s="196"/>
      <c r="H41" s="179"/>
      <c r="I41" s="129"/>
      <c r="J41" s="202"/>
      <c r="K41" s="226" t="s">
        <v>151</v>
      </c>
      <c r="L41" s="184">
        <f>M41-M42</f>
        <v>355.98999999999978</v>
      </c>
      <c r="M41" s="195">
        <f>M42+355.99</f>
        <v>7384.99</v>
      </c>
      <c r="N41" s="5">
        <f t="shared" si="5"/>
        <v>889891.29499999993</v>
      </c>
      <c r="O41" s="64"/>
      <c r="P41" s="69"/>
      <c r="Q41" s="69"/>
    </row>
    <row r="42" spans="1:17" x14ac:dyDescent="0.2">
      <c r="A42" s="30" t="s">
        <v>29</v>
      </c>
      <c r="B42" s="137" t="s">
        <v>72</v>
      </c>
      <c r="C42" s="175"/>
      <c r="D42" s="176">
        <v>7</v>
      </c>
      <c r="E42" s="178" t="s">
        <v>185</v>
      </c>
      <c r="F42" s="196" t="s">
        <v>17</v>
      </c>
      <c r="G42" s="196"/>
      <c r="H42" s="179"/>
      <c r="I42" s="129"/>
      <c r="J42" s="202"/>
      <c r="K42" s="226" t="s">
        <v>151</v>
      </c>
      <c r="L42" s="184"/>
      <c r="M42" s="195">
        <v>7029</v>
      </c>
      <c r="N42" s="5">
        <f t="shared" si="5"/>
        <v>846994.5</v>
      </c>
      <c r="O42" s="64"/>
      <c r="P42" s="69"/>
      <c r="Q42" s="69"/>
    </row>
    <row r="43" spans="1:17" x14ac:dyDescent="0.2">
      <c r="A43" s="30" t="s">
        <v>29</v>
      </c>
      <c r="B43" s="137" t="s">
        <v>72</v>
      </c>
      <c r="C43" s="175" t="s">
        <v>7</v>
      </c>
      <c r="D43" s="176"/>
      <c r="E43" s="178" t="s">
        <v>186</v>
      </c>
      <c r="F43" s="196" t="s">
        <v>17</v>
      </c>
      <c r="G43" s="196"/>
      <c r="H43" s="179"/>
      <c r="I43" s="129"/>
      <c r="J43" s="202"/>
      <c r="K43" s="227" t="s">
        <v>204</v>
      </c>
      <c r="L43" s="184">
        <f>M43-M45</f>
        <v>1046.3500000000004</v>
      </c>
      <c r="M43" s="195">
        <f>M45+1046.35</f>
        <v>7882.35</v>
      </c>
      <c r="N43" s="5">
        <f t="shared" si="5"/>
        <v>949823.17500000005</v>
      </c>
      <c r="O43" s="64"/>
      <c r="P43" s="69"/>
      <c r="Q43" s="69"/>
    </row>
    <row r="44" spans="1:17" x14ac:dyDescent="0.2">
      <c r="A44" s="30" t="s">
        <v>29</v>
      </c>
      <c r="B44" s="137" t="s">
        <v>72</v>
      </c>
      <c r="C44" s="175" t="s">
        <v>7</v>
      </c>
      <c r="D44" s="176"/>
      <c r="E44" s="178" t="s">
        <v>187</v>
      </c>
      <c r="F44" s="196" t="s">
        <v>17</v>
      </c>
      <c r="G44" s="196"/>
      <c r="H44" s="179"/>
      <c r="I44" s="129"/>
      <c r="J44" s="202"/>
      <c r="K44" s="227" t="s">
        <v>204</v>
      </c>
      <c r="L44" s="184">
        <f>M44-M45</f>
        <v>355.98999999999978</v>
      </c>
      <c r="M44" s="195">
        <f>M45+355.99</f>
        <v>7191.99</v>
      </c>
      <c r="N44" s="5">
        <f t="shared" si="5"/>
        <v>866634.79499999993</v>
      </c>
      <c r="O44" s="64"/>
      <c r="P44" s="69"/>
      <c r="Q44" s="69"/>
    </row>
    <row r="45" spans="1:17" x14ac:dyDescent="0.2">
      <c r="A45" s="30" t="s">
        <v>29</v>
      </c>
      <c r="B45" s="137" t="s">
        <v>72</v>
      </c>
      <c r="C45" s="175"/>
      <c r="D45" s="176">
        <v>8</v>
      </c>
      <c r="E45" s="178" t="s">
        <v>150</v>
      </c>
      <c r="F45" s="196" t="s">
        <v>17</v>
      </c>
      <c r="G45" s="196"/>
      <c r="H45" s="179"/>
      <c r="I45" s="129"/>
      <c r="J45" s="202"/>
      <c r="K45" s="227" t="s">
        <v>204</v>
      </c>
      <c r="L45" s="184"/>
      <c r="M45" s="195">
        <v>6836</v>
      </c>
      <c r="N45" s="5">
        <f t="shared" si="5"/>
        <v>823738</v>
      </c>
      <c r="O45" s="64"/>
      <c r="P45" s="69"/>
      <c r="Q45" s="69"/>
    </row>
    <row r="46" spans="1:17" x14ac:dyDescent="0.2">
      <c r="A46" s="30"/>
      <c r="B46" s="34" t="s">
        <v>72</v>
      </c>
      <c r="C46" s="117" t="s">
        <v>7</v>
      </c>
      <c r="D46" s="36"/>
      <c r="E46" s="37" t="s">
        <v>100</v>
      </c>
      <c r="F46" s="38" t="s">
        <v>51</v>
      </c>
      <c r="G46" s="38"/>
      <c r="H46" s="179"/>
      <c r="I46" s="129"/>
      <c r="J46" s="202"/>
      <c r="K46" s="177" t="s">
        <v>205</v>
      </c>
      <c r="L46" s="179">
        <f>M46-M48</f>
        <v>1208</v>
      </c>
      <c r="M46" s="129">
        <f>M48+1208</f>
        <v>7135</v>
      </c>
      <c r="N46" s="5">
        <f t="shared" si="5"/>
        <v>859767.5</v>
      </c>
      <c r="O46" s="64"/>
      <c r="P46" s="69"/>
      <c r="Q46" s="69"/>
    </row>
    <row r="47" spans="1:17" x14ac:dyDescent="0.2">
      <c r="A47" s="30"/>
      <c r="B47" s="34" t="s">
        <v>72</v>
      </c>
      <c r="C47" s="117" t="s">
        <v>7</v>
      </c>
      <c r="D47" s="36"/>
      <c r="E47" s="37" t="s">
        <v>188</v>
      </c>
      <c r="F47" s="38"/>
      <c r="G47" s="38"/>
      <c r="H47" s="179"/>
      <c r="I47" s="129"/>
      <c r="J47" s="202"/>
      <c r="K47" s="177" t="s">
        <v>205</v>
      </c>
      <c r="L47" s="179">
        <f>M47-M48</f>
        <v>522</v>
      </c>
      <c r="M47" s="129">
        <f>M48+522</f>
        <v>6449</v>
      </c>
      <c r="N47" s="5">
        <f t="shared" si="5"/>
        <v>777104.5</v>
      </c>
      <c r="O47" s="64"/>
      <c r="P47" s="69"/>
      <c r="Q47" s="69"/>
    </row>
    <row r="48" spans="1:17" x14ac:dyDescent="0.2">
      <c r="A48" s="30"/>
      <c r="B48" s="34" t="s">
        <v>72</v>
      </c>
      <c r="C48" s="117"/>
      <c r="D48" s="36">
        <v>9</v>
      </c>
      <c r="E48" s="37" t="s">
        <v>101</v>
      </c>
      <c r="F48" s="38" t="s">
        <v>51</v>
      </c>
      <c r="G48" s="38"/>
      <c r="H48" s="179"/>
      <c r="I48" s="129"/>
      <c r="J48" s="202"/>
      <c r="K48" s="177" t="s">
        <v>205</v>
      </c>
      <c r="L48" s="179"/>
      <c r="M48" s="129">
        <v>5927</v>
      </c>
      <c r="N48" s="5">
        <f t="shared" si="5"/>
        <v>714203.5</v>
      </c>
      <c r="O48" s="64"/>
      <c r="P48" s="69"/>
      <c r="Q48" s="69"/>
    </row>
    <row r="49" spans="1:17" x14ac:dyDescent="0.2">
      <c r="A49" s="30"/>
      <c r="B49" s="20" t="s">
        <v>23</v>
      </c>
      <c r="C49" s="91"/>
      <c r="D49" s="128"/>
      <c r="E49" s="90" t="s">
        <v>42</v>
      </c>
      <c r="F49" s="102"/>
      <c r="G49" s="102"/>
      <c r="H49" s="181"/>
      <c r="I49" s="92"/>
      <c r="J49" s="203"/>
      <c r="K49" s="203"/>
      <c r="L49" s="181"/>
      <c r="M49" s="92"/>
      <c r="N49" s="93"/>
      <c r="O49" s="64"/>
      <c r="P49" s="69"/>
      <c r="Q49" s="69"/>
    </row>
    <row r="50" spans="1:17" x14ac:dyDescent="0.2">
      <c r="A50" s="30"/>
      <c r="B50" s="144" t="s">
        <v>23</v>
      </c>
      <c r="C50" s="142" t="s">
        <v>7</v>
      </c>
      <c r="D50" s="142"/>
      <c r="E50" s="143" t="s">
        <v>87</v>
      </c>
      <c r="F50" s="43"/>
      <c r="G50" s="43"/>
      <c r="H50" s="179"/>
      <c r="I50" s="141"/>
      <c r="J50" s="204"/>
      <c r="K50" s="177" t="s">
        <v>207</v>
      </c>
      <c r="L50" s="179">
        <f>M50-M51</f>
        <v>1712</v>
      </c>
      <c r="M50" s="141">
        <f>M51+1712</f>
        <v>25529</v>
      </c>
      <c r="N50" s="134">
        <f t="shared" ref="N50:N53" si="6">M50*$N$6</f>
        <v>3076244.5</v>
      </c>
      <c r="O50" s="64"/>
      <c r="P50" s="69"/>
      <c r="Q50" s="69"/>
    </row>
    <row r="51" spans="1:17" x14ac:dyDescent="0.2">
      <c r="A51" s="30"/>
      <c r="B51" s="144" t="s">
        <v>23</v>
      </c>
      <c r="C51" s="142"/>
      <c r="D51" s="142">
        <v>1</v>
      </c>
      <c r="E51" s="143" t="s">
        <v>82</v>
      </c>
      <c r="F51" s="43"/>
      <c r="G51" s="43"/>
      <c r="H51" s="179"/>
      <c r="I51" s="141"/>
      <c r="J51" s="204"/>
      <c r="K51" s="177" t="s">
        <v>207</v>
      </c>
      <c r="L51" s="179"/>
      <c r="M51" s="141">
        <v>23817</v>
      </c>
      <c r="N51" s="134">
        <f t="shared" si="6"/>
        <v>2869948.5</v>
      </c>
      <c r="O51" s="64"/>
      <c r="P51" s="69"/>
      <c r="Q51" s="69"/>
    </row>
    <row r="52" spans="1:17" x14ac:dyDescent="0.2">
      <c r="A52" s="164"/>
      <c r="B52" s="144" t="s">
        <v>23</v>
      </c>
      <c r="C52" s="142" t="s">
        <v>7</v>
      </c>
      <c r="D52" s="142"/>
      <c r="E52" s="143" t="s">
        <v>76</v>
      </c>
      <c r="F52" s="43"/>
      <c r="G52" s="43"/>
      <c r="H52" s="179"/>
      <c r="I52" s="141"/>
      <c r="J52" s="204"/>
      <c r="K52" s="177" t="s">
        <v>180</v>
      </c>
      <c r="L52" s="179">
        <f>M52-M53</f>
        <v>1712</v>
      </c>
      <c r="M52" s="141">
        <f>M53+1712</f>
        <v>22619</v>
      </c>
      <c r="N52" s="134">
        <f t="shared" si="6"/>
        <v>2725589.5</v>
      </c>
      <c r="O52" s="64"/>
      <c r="P52" s="69"/>
      <c r="Q52" s="69"/>
    </row>
    <row r="53" spans="1:17" x14ac:dyDescent="0.2">
      <c r="A53" s="164"/>
      <c r="B53" s="144" t="s">
        <v>23</v>
      </c>
      <c r="C53" s="142"/>
      <c r="D53" s="142">
        <v>2</v>
      </c>
      <c r="E53" s="143" t="s">
        <v>81</v>
      </c>
      <c r="F53" s="43"/>
      <c r="G53" s="43"/>
      <c r="H53" s="179"/>
      <c r="I53" s="141"/>
      <c r="J53" s="204"/>
      <c r="K53" s="177" t="s">
        <v>180</v>
      </c>
      <c r="L53" s="179"/>
      <c r="M53" s="141">
        <v>20907</v>
      </c>
      <c r="N53" s="134">
        <f t="shared" si="6"/>
        <v>2519293.5</v>
      </c>
      <c r="O53" s="64"/>
      <c r="P53" s="69"/>
      <c r="Q53" s="69"/>
    </row>
    <row r="54" spans="1:17" x14ac:dyDescent="0.2">
      <c r="A54" s="87"/>
      <c r="B54" s="34" t="s">
        <v>23</v>
      </c>
      <c r="C54" s="117" t="s">
        <v>7</v>
      </c>
      <c r="D54" s="36"/>
      <c r="E54" s="41" t="s">
        <v>162</v>
      </c>
      <c r="F54" s="43"/>
      <c r="G54" s="43"/>
      <c r="H54" s="179"/>
      <c r="I54" s="141"/>
      <c r="J54" s="204"/>
      <c r="K54" s="42" t="s">
        <v>208</v>
      </c>
      <c r="L54" s="179">
        <f>M54-M55</f>
        <v>1479.9400000000005</v>
      </c>
      <c r="M54" s="141">
        <f>M55+1479.94</f>
        <v>14352.94</v>
      </c>
      <c r="N54" s="134">
        <f>M54*$N$6</f>
        <v>1729529.27</v>
      </c>
      <c r="O54" s="64"/>
      <c r="P54" s="69"/>
      <c r="Q54" s="69"/>
    </row>
    <row r="55" spans="1:17" x14ac:dyDescent="0.2">
      <c r="A55" s="87"/>
      <c r="B55" s="34" t="s">
        <v>23</v>
      </c>
      <c r="C55" s="117"/>
      <c r="D55" s="36">
        <v>3</v>
      </c>
      <c r="E55" s="41" t="s">
        <v>92</v>
      </c>
      <c r="F55" s="42"/>
      <c r="G55" s="42"/>
      <c r="H55" s="179"/>
      <c r="I55" s="77"/>
      <c r="J55" s="204"/>
      <c r="K55" s="42" t="s">
        <v>208</v>
      </c>
      <c r="L55" s="184"/>
      <c r="M55" s="77">
        <v>12873</v>
      </c>
      <c r="N55" s="134">
        <f>M55*$N$6</f>
        <v>1551196.5</v>
      </c>
      <c r="O55" s="64"/>
      <c r="P55" s="69"/>
      <c r="Q55" s="69"/>
    </row>
    <row r="56" spans="1:17" x14ac:dyDescent="0.2">
      <c r="A56" s="164"/>
      <c r="B56" s="34" t="s">
        <v>23</v>
      </c>
      <c r="C56" s="117" t="s">
        <v>7</v>
      </c>
      <c r="D56" s="36"/>
      <c r="E56" s="41" t="s">
        <v>102</v>
      </c>
      <c r="F56" s="43"/>
      <c r="G56" s="43"/>
      <c r="H56" s="179"/>
      <c r="I56" s="141"/>
      <c r="J56" s="204"/>
      <c r="K56" s="42" t="s">
        <v>209</v>
      </c>
      <c r="L56" s="179">
        <f>M56-M57</f>
        <v>1479.9400000000005</v>
      </c>
      <c r="M56" s="141">
        <f>M57+1479.94</f>
        <v>12856.94</v>
      </c>
      <c r="N56" s="134">
        <f t="shared" ref="N56:N63" si="7">M56*$N$6</f>
        <v>1549261.27</v>
      </c>
      <c r="O56" s="64"/>
      <c r="P56" s="69"/>
      <c r="Q56" s="69"/>
    </row>
    <row r="57" spans="1:17" x14ac:dyDescent="0.2">
      <c r="A57" s="164"/>
      <c r="B57" s="34" t="s">
        <v>23</v>
      </c>
      <c r="C57" s="117"/>
      <c r="D57" s="36">
        <v>5</v>
      </c>
      <c r="E57" s="41" t="s">
        <v>103</v>
      </c>
      <c r="F57" s="42"/>
      <c r="G57" s="42"/>
      <c r="H57" s="179"/>
      <c r="I57" s="77"/>
      <c r="J57" s="204"/>
      <c r="K57" s="42" t="s">
        <v>209</v>
      </c>
      <c r="L57" s="179"/>
      <c r="M57" s="77">
        <v>11377</v>
      </c>
      <c r="N57" s="134">
        <f t="shared" si="7"/>
        <v>1370928.5</v>
      </c>
      <c r="O57" s="64"/>
      <c r="P57" s="69"/>
      <c r="Q57" s="69"/>
    </row>
    <row r="58" spans="1:17" x14ac:dyDescent="0.2">
      <c r="A58" s="164"/>
      <c r="B58" s="34" t="s">
        <v>23</v>
      </c>
      <c r="C58" s="117" t="s">
        <v>7</v>
      </c>
      <c r="D58" s="36"/>
      <c r="E58" s="41" t="s">
        <v>89</v>
      </c>
      <c r="F58" s="42"/>
      <c r="G58" s="42"/>
      <c r="H58" s="179"/>
      <c r="I58" s="77"/>
      <c r="J58" s="204"/>
      <c r="K58" s="42" t="s">
        <v>189</v>
      </c>
      <c r="L58" s="179">
        <f>M58-M59</f>
        <v>1479.9400000000005</v>
      </c>
      <c r="M58" s="77">
        <f>M59+1479.94</f>
        <v>12759.94</v>
      </c>
      <c r="N58" s="134">
        <f t="shared" si="7"/>
        <v>1537572.77</v>
      </c>
      <c r="O58" s="64"/>
      <c r="P58" s="69"/>
      <c r="Q58" s="69"/>
    </row>
    <row r="59" spans="1:17" x14ac:dyDescent="0.2">
      <c r="A59" s="164"/>
      <c r="B59" s="34" t="s">
        <v>23</v>
      </c>
      <c r="C59" s="117"/>
      <c r="D59" s="36">
        <v>6</v>
      </c>
      <c r="E59" s="41" t="s">
        <v>64</v>
      </c>
      <c r="F59" s="42"/>
      <c r="G59" s="42"/>
      <c r="H59" s="179"/>
      <c r="I59" s="77"/>
      <c r="J59" s="204"/>
      <c r="K59" s="42" t="s">
        <v>189</v>
      </c>
      <c r="L59" s="179"/>
      <c r="M59" s="77">
        <v>11280</v>
      </c>
      <c r="N59" s="134">
        <f t="shared" si="7"/>
        <v>1359240</v>
      </c>
      <c r="O59" s="64"/>
      <c r="P59" s="69"/>
      <c r="Q59" s="69"/>
    </row>
    <row r="60" spans="1:17" x14ac:dyDescent="0.2">
      <c r="A60" s="164"/>
      <c r="B60" s="34" t="s">
        <v>23</v>
      </c>
      <c r="C60" s="117" t="s">
        <v>7</v>
      </c>
      <c r="D60" s="36"/>
      <c r="E60" s="41" t="s">
        <v>105</v>
      </c>
      <c r="F60" s="42"/>
      <c r="G60" s="42"/>
      <c r="H60" s="179"/>
      <c r="I60" s="77"/>
      <c r="J60" s="204"/>
      <c r="K60" s="42" t="s">
        <v>209</v>
      </c>
      <c r="L60" s="179">
        <f>M60-M61</f>
        <v>1479.9400000000005</v>
      </c>
      <c r="M60" s="77">
        <f>M61+1479.94</f>
        <v>12535.94</v>
      </c>
      <c r="N60" s="134">
        <f t="shared" si="7"/>
        <v>1510580.77</v>
      </c>
      <c r="O60" s="64"/>
      <c r="P60" s="69"/>
      <c r="Q60" s="69"/>
    </row>
    <row r="61" spans="1:17" x14ac:dyDescent="0.2">
      <c r="A61" s="164"/>
      <c r="B61" s="34" t="s">
        <v>23</v>
      </c>
      <c r="C61" s="117"/>
      <c r="D61" s="36">
        <v>7</v>
      </c>
      <c r="E61" s="41" t="s">
        <v>104</v>
      </c>
      <c r="F61" s="42"/>
      <c r="G61" s="42"/>
      <c r="H61" s="179"/>
      <c r="I61" s="77"/>
      <c r="J61" s="204"/>
      <c r="K61" s="42" t="s">
        <v>209</v>
      </c>
      <c r="L61" s="179"/>
      <c r="M61" s="77">
        <v>11056</v>
      </c>
      <c r="N61" s="134">
        <f t="shared" si="7"/>
        <v>1332248</v>
      </c>
      <c r="O61" s="64"/>
      <c r="P61" s="69"/>
      <c r="Q61" s="69"/>
    </row>
    <row r="62" spans="1:17" x14ac:dyDescent="0.2">
      <c r="A62" s="164"/>
      <c r="B62" s="34" t="s">
        <v>23</v>
      </c>
      <c r="C62" s="117" t="s">
        <v>7</v>
      </c>
      <c r="D62" s="36"/>
      <c r="E62" s="41" t="s">
        <v>88</v>
      </c>
      <c r="F62" s="42"/>
      <c r="G62" s="42"/>
      <c r="H62" s="179"/>
      <c r="I62" s="77"/>
      <c r="J62" s="204"/>
      <c r="K62" s="42" t="s">
        <v>189</v>
      </c>
      <c r="L62" s="179">
        <f>M62-M63</f>
        <v>1479.9400000000005</v>
      </c>
      <c r="M62" s="77">
        <f>M63+1479.94</f>
        <v>12434.94</v>
      </c>
      <c r="N62" s="134">
        <f t="shared" si="7"/>
        <v>1498410.27</v>
      </c>
      <c r="O62" s="64"/>
      <c r="P62" s="69"/>
      <c r="Q62" s="69"/>
    </row>
    <row r="63" spans="1:17" x14ac:dyDescent="0.2">
      <c r="A63" s="164"/>
      <c r="B63" s="34" t="s">
        <v>23</v>
      </c>
      <c r="C63" s="117"/>
      <c r="D63" s="36">
        <v>8</v>
      </c>
      <c r="E63" s="41" t="s">
        <v>77</v>
      </c>
      <c r="F63" s="42"/>
      <c r="G63" s="42"/>
      <c r="H63" s="179"/>
      <c r="I63" s="77"/>
      <c r="J63" s="204"/>
      <c r="K63" s="42" t="s">
        <v>189</v>
      </c>
      <c r="L63" s="179"/>
      <c r="M63" s="77">
        <v>10955</v>
      </c>
      <c r="N63" s="134">
        <f t="shared" si="7"/>
        <v>1320077.5</v>
      </c>
      <c r="O63" s="64"/>
      <c r="P63" s="69"/>
      <c r="Q63" s="69"/>
    </row>
    <row r="64" spans="1:17" x14ac:dyDescent="0.2">
      <c r="A64" s="164"/>
      <c r="B64" s="34" t="s">
        <v>23</v>
      </c>
      <c r="C64" s="117" t="s">
        <v>7</v>
      </c>
      <c r="D64" s="36"/>
      <c r="E64" s="37" t="s">
        <v>163</v>
      </c>
      <c r="F64" s="38" t="s">
        <v>17</v>
      </c>
      <c r="G64" s="197" t="s">
        <v>86</v>
      </c>
      <c r="H64" s="179">
        <f>I64-I67</f>
        <v>2455.0400000000009</v>
      </c>
      <c r="I64" s="141">
        <f>I67+2455.04</f>
        <v>10408.040000000001</v>
      </c>
      <c r="J64" s="204">
        <f t="shared" ref="J64:J67" si="8">I64*$N$6</f>
        <v>1254168.82</v>
      </c>
      <c r="K64" s="204"/>
      <c r="L64" s="179"/>
      <c r="M64" s="141"/>
      <c r="N64" s="134"/>
      <c r="O64" s="64"/>
      <c r="P64" s="69"/>
      <c r="Q64" s="69"/>
    </row>
    <row r="65" spans="1:17" x14ac:dyDescent="0.2">
      <c r="A65" s="164"/>
      <c r="B65" s="34" t="s">
        <v>23</v>
      </c>
      <c r="C65" s="117" t="s">
        <v>7</v>
      </c>
      <c r="D65" s="36"/>
      <c r="E65" s="37" t="s">
        <v>190</v>
      </c>
      <c r="F65" s="38" t="s">
        <v>17</v>
      </c>
      <c r="G65" s="197" t="s">
        <v>86</v>
      </c>
      <c r="H65" s="179">
        <f>I65-I67</f>
        <v>386.47999999999956</v>
      </c>
      <c r="I65" s="141">
        <f>I67+386.48</f>
        <v>8339.48</v>
      </c>
      <c r="J65" s="204">
        <f t="shared" si="8"/>
        <v>1004907.34</v>
      </c>
      <c r="K65" s="204"/>
      <c r="L65" s="179"/>
      <c r="M65" s="141"/>
      <c r="N65" s="134"/>
      <c r="O65" s="64"/>
      <c r="P65" s="69"/>
      <c r="Q65" s="69"/>
    </row>
    <row r="66" spans="1:17" x14ac:dyDescent="0.2">
      <c r="A66" s="164"/>
      <c r="B66" s="34" t="s">
        <v>23</v>
      </c>
      <c r="C66" s="117" t="s">
        <v>7</v>
      </c>
      <c r="D66" s="36"/>
      <c r="E66" s="37" t="s">
        <v>164</v>
      </c>
      <c r="F66" s="38" t="s">
        <v>17</v>
      </c>
      <c r="G66" s="197" t="s">
        <v>86</v>
      </c>
      <c r="H66" s="179">
        <f>I66-I67</f>
        <v>298.1299999999992</v>
      </c>
      <c r="I66" s="141">
        <f>I67+298.13</f>
        <v>8251.1299999999992</v>
      </c>
      <c r="J66" s="204">
        <f t="shared" si="8"/>
        <v>994261.16499999992</v>
      </c>
      <c r="K66" s="204"/>
      <c r="L66" s="179"/>
      <c r="M66" s="141"/>
      <c r="N66" s="134"/>
      <c r="O66" s="64"/>
      <c r="P66" s="69"/>
      <c r="Q66" s="69"/>
    </row>
    <row r="67" spans="1:17" x14ac:dyDescent="0.2">
      <c r="A67" s="164"/>
      <c r="B67" s="34" t="s">
        <v>23</v>
      </c>
      <c r="C67" s="117"/>
      <c r="D67" s="36">
        <v>9</v>
      </c>
      <c r="E67" s="37" t="s">
        <v>165</v>
      </c>
      <c r="F67" s="38" t="s">
        <v>17</v>
      </c>
      <c r="G67" s="197" t="s">
        <v>86</v>
      </c>
      <c r="H67" s="179"/>
      <c r="I67" s="141">
        <v>7953</v>
      </c>
      <c r="J67" s="204">
        <f t="shared" si="8"/>
        <v>958336.5</v>
      </c>
      <c r="K67" s="204"/>
      <c r="L67" s="179"/>
      <c r="M67" s="141"/>
      <c r="N67" s="134"/>
      <c r="O67" s="64"/>
      <c r="P67" s="69"/>
      <c r="Q67" s="69"/>
    </row>
    <row r="68" spans="1:17" x14ac:dyDescent="0.2">
      <c r="A68" s="164"/>
      <c r="B68" s="34" t="s">
        <v>23</v>
      </c>
      <c r="C68" s="117" t="s">
        <v>7</v>
      </c>
      <c r="D68" s="36"/>
      <c r="E68" s="37" t="s">
        <v>147</v>
      </c>
      <c r="F68" s="38" t="s">
        <v>17</v>
      </c>
      <c r="G68" s="38"/>
      <c r="H68" s="179"/>
      <c r="I68" s="141"/>
      <c r="J68" s="204"/>
      <c r="K68" s="42" t="s">
        <v>209</v>
      </c>
      <c r="L68" s="179">
        <f>M68-M71</f>
        <v>2482.4599999999991</v>
      </c>
      <c r="M68" s="141">
        <f>M71+2482.46</f>
        <v>10504.46</v>
      </c>
      <c r="N68" s="134">
        <f t="shared" ref="N68:N75" si="9">M68*$N$6</f>
        <v>1265787.43</v>
      </c>
      <c r="O68" s="64"/>
      <c r="P68" s="69"/>
      <c r="Q68" s="69"/>
    </row>
    <row r="69" spans="1:17" x14ac:dyDescent="0.2">
      <c r="A69" s="164"/>
      <c r="B69" s="34" t="s">
        <v>23</v>
      </c>
      <c r="C69" s="117" t="s">
        <v>7</v>
      </c>
      <c r="D69" s="36"/>
      <c r="E69" s="37" t="s">
        <v>191</v>
      </c>
      <c r="F69" s="38" t="s">
        <v>17</v>
      </c>
      <c r="G69" s="38"/>
      <c r="H69" s="179"/>
      <c r="I69" s="141"/>
      <c r="J69" s="204"/>
      <c r="K69" s="42" t="s">
        <v>209</v>
      </c>
      <c r="L69" s="179">
        <f>M69-M71</f>
        <v>413.88999999999942</v>
      </c>
      <c r="M69" s="141">
        <f>M71+413.89</f>
        <v>8435.89</v>
      </c>
      <c r="N69" s="134">
        <f t="shared" si="9"/>
        <v>1016524.7449999999</v>
      </c>
      <c r="O69" s="64"/>
      <c r="P69" s="69"/>
      <c r="Q69" s="69"/>
    </row>
    <row r="70" spans="1:17" x14ac:dyDescent="0.2">
      <c r="A70" s="1"/>
      <c r="B70" s="34" t="s">
        <v>23</v>
      </c>
      <c r="C70" s="117" t="s">
        <v>7</v>
      </c>
      <c r="D70" s="36"/>
      <c r="E70" s="37" t="s">
        <v>146</v>
      </c>
      <c r="F70" s="38" t="s">
        <v>17</v>
      </c>
      <c r="G70" s="38"/>
      <c r="H70" s="179"/>
      <c r="I70" s="141"/>
      <c r="J70" s="204"/>
      <c r="K70" s="42" t="s">
        <v>209</v>
      </c>
      <c r="L70" s="179">
        <f>M70-M71</f>
        <v>619.68000000000029</v>
      </c>
      <c r="M70" s="141">
        <f>M71+619.68</f>
        <v>8641.68</v>
      </c>
      <c r="N70" s="134">
        <f t="shared" si="9"/>
        <v>1041322.4400000001</v>
      </c>
      <c r="O70" s="64"/>
      <c r="P70" s="69"/>
      <c r="Q70" s="69"/>
    </row>
    <row r="71" spans="1:17" x14ac:dyDescent="0.2">
      <c r="A71" s="164"/>
      <c r="B71" s="34" t="s">
        <v>23</v>
      </c>
      <c r="C71" s="117"/>
      <c r="D71" s="36">
        <v>10</v>
      </c>
      <c r="E71" s="37" t="s">
        <v>124</v>
      </c>
      <c r="F71" s="38" t="s">
        <v>17</v>
      </c>
      <c r="G71" s="38"/>
      <c r="H71" s="179"/>
      <c r="I71" s="141"/>
      <c r="J71" s="204"/>
      <c r="K71" s="42" t="s">
        <v>209</v>
      </c>
      <c r="L71" s="179"/>
      <c r="M71" s="141">
        <v>8022</v>
      </c>
      <c r="N71" s="134">
        <f t="shared" si="9"/>
        <v>966651</v>
      </c>
      <c r="O71" s="64"/>
      <c r="P71" s="69"/>
      <c r="Q71" s="69"/>
    </row>
    <row r="72" spans="1:17" x14ac:dyDescent="0.2">
      <c r="A72" s="164"/>
      <c r="B72" s="34" t="s">
        <v>23</v>
      </c>
      <c r="C72" s="117" t="s">
        <v>7</v>
      </c>
      <c r="D72" s="36"/>
      <c r="E72" s="37" t="s">
        <v>148</v>
      </c>
      <c r="F72" s="38" t="s">
        <v>17</v>
      </c>
      <c r="G72" s="38"/>
      <c r="H72" s="179"/>
      <c r="I72" s="141"/>
      <c r="J72" s="204"/>
      <c r="K72" s="230" t="s">
        <v>189</v>
      </c>
      <c r="L72" s="179">
        <f>M72-M75</f>
        <v>2482.42</v>
      </c>
      <c r="M72" s="141">
        <f>M75+2482.42</f>
        <v>10463.42</v>
      </c>
      <c r="N72" s="134">
        <f t="shared" si="9"/>
        <v>1260842.1100000001</v>
      </c>
      <c r="O72" s="64"/>
      <c r="P72" s="69"/>
      <c r="Q72" s="69"/>
    </row>
    <row r="73" spans="1:17" x14ac:dyDescent="0.2">
      <c r="A73" s="164"/>
      <c r="B73" s="34" t="s">
        <v>23</v>
      </c>
      <c r="C73" s="117" t="s">
        <v>7</v>
      </c>
      <c r="D73" s="36"/>
      <c r="E73" s="37" t="s">
        <v>192</v>
      </c>
      <c r="F73" s="38" t="s">
        <v>17</v>
      </c>
      <c r="G73" s="38"/>
      <c r="H73" s="179"/>
      <c r="I73" s="141"/>
      <c r="J73" s="204"/>
      <c r="K73" s="230" t="s">
        <v>189</v>
      </c>
      <c r="L73" s="179">
        <f>M73-M75</f>
        <v>413.88999999999942</v>
      </c>
      <c r="M73" s="141">
        <f>M75+413.89</f>
        <v>8394.89</v>
      </c>
      <c r="N73" s="134">
        <f t="shared" si="9"/>
        <v>1011584.2449999999</v>
      </c>
      <c r="O73" s="64"/>
      <c r="P73" s="69"/>
      <c r="Q73" s="69"/>
    </row>
    <row r="74" spans="1:17" x14ac:dyDescent="0.2">
      <c r="A74" s="164"/>
      <c r="B74" s="34" t="s">
        <v>23</v>
      </c>
      <c r="C74" s="117" t="s">
        <v>7</v>
      </c>
      <c r="D74" s="36"/>
      <c r="E74" s="37" t="s">
        <v>149</v>
      </c>
      <c r="F74" s="38" t="s">
        <v>17</v>
      </c>
      <c r="G74" s="38"/>
      <c r="H74" s="179"/>
      <c r="I74" s="141"/>
      <c r="J74" s="204"/>
      <c r="K74" s="230" t="s">
        <v>189</v>
      </c>
      <c r="L74" s="179">
        <f>M74-M75</f>
        <v>619.68000000000029</v>
      </c>
      <c r="M74" s="141">
        <f>M75+619.68</f>
        <v>8600.68</v>
      </c>
      <c r="N74" s="134">
        <f t="shared" si="9"/>
        <v>1036381.9400000001</v>
      </c>
      <c r="O74" s="64"/>
      <c r="P74" s="69"/>
      <c r="Q74" s="69"/>
    </row>
    <row r="75" spans="1:17" x14ac:dyDescent="0.2">
      <c r="A75" s="164"/>
      <c r="B75" s="34" t="s">
        <v>23</v>
      </c>
      <c r="C75" s="117"/>
      <c r="D75" s="36">
        <v>11</v>
      </c>
      <c r="E75" s="37" t="s">
        <v>65</v>
      </c>
      <c r="F75" s="38" t="s">
        <v>17</v>
      </c>
      <c r="G75" s="38"/>
      <c r="H75" s="179"/>
      <c r="I75" s="141"/>
      <c r="J75" s="204"/>
      <c r="K75" s="230" t="s">
        <v>189</v>
      </c>
      <c r="L75" s="179"/>
      <c r="M75" s="141">
        <v>7981</v>
      </c>
      <c r="N75" s="134">
        <f t="shared" si="9"/>
        <v>961710.5</v>
      </c>
      <c r="O75" s="64"/>
      <c r="P75" s="69"/>
      <c r="Q75" s="69"/>
    </row>
    <row r="76" spans="1:17" x14ac:dyDescent="0.2">
      <c r="A76" s="87" t="s">
        <v>29</v>
      </c>
      <c r="B76" s="137" t="s">
        <v>23</v>
      </c>
      <c r="C76" s="117" t="s">
        <v>7</v>
      </c>
      <c r="D76" s="36"/>
      <c r="E76" s="178" t="s">
        <v>193</v>
      </c>
      <c r="F76" s="38" t="s">
        <v>17</v>
      </c>
      <c r="G76" s="38"/>
      <c r="H76" s="179"/>
      <c r="I76" s="141"/>
      <c r="J76" s="204"/>
      <c r="K76" s="231" t="s">
        <v>210</v>
      </c>
      <c r="L76" s="179">
        <f>M76-M78</f>
        <v>955.27000000000044</v>
      </c>
      <c r="M76" s="135">
        <f>M78+955.27</f>
        <v>7632.27</v>
      </c>
      <c r="N76" s="134">
        <f t="shared" ref="N76:N84" si="10">M76*$N$6</f>
        <v>919688.53500000003</v>
      </c>
      <c r="O76" s="64"/>
      <c r="P76" s="69"/>
      <c r="Q76" s="69"/>
    </row>
    <row r="77" spans="1:17" x14ac:dyDescent="0.2">
      <c r="A77" s="87" t="s">
        <v>29</v>
      </c>
      <c r="B77" s="137" t="s">
        <v>23</v>
      </c>
      <c r="C77" s="117" t="s">
        <v>7</v>
      </c>
      <c r="D77" s="36"/>
      <c r="E77" s="178" t="s">
        <v>194</v>
      </c>
      <c r="F77" s="38" t="s">
        <v>17</v>
      </c>
      <c r="G77" s="38"/>
      <c r="H77" s="179"/>
      <c r="I77" s="141"/>
      <c r="J77" s="204"/>
      <c r="K77" s="231" t="s">
        <v>210</v>
      </c>
      <c r="L77" s="179">
        <f>M77-M78</f>
        <v>264.89999999999964</v>
      </c>
      <c r="M77" s="135">
        <f>M78+264.9</f>
        <v>6941.9</v>
      </c>
      <c r="N77" s="134">
        <f t="shared" si="10"/>
        <v>836498.95</v>
      </c>
      <c r="O77" s="64"/>
      <c r="P77" s="69"/>
      <c r="Q77" s="69"/>
    </row>
    <row r="78" spans="1:17" x14ac:dyDescent="0.2">
      <c r="A78" s="87" t="s">
        <v>29</v>
      </c>
      <c r="B78" s="137" t="s">
        <v>23</v>
      </c>
      <c r="C78" s="175"/>
      <c r="D78" s="176">
        <v>12</v>
      </c>
      <c r="E78" s="178" t="s">
        <v>152</v>
      </c>
      <c r="F78" s="196" t="s">
        <v>17</v>
      </c>
      <c r="G78" s="196"/>
      <c r="H78" s="179"/>
      <c r="I78" s="141"/>
      <c r="J78" s="204"/>
      <c r="K78" s="231" t="s">
        <v>210</v>
      </c>
      <c r="L78" s="179"/>
      <c r="M78" s="135">
        <v>6677</v>
      </c>
      <c r="N78" s="134">
        <f t="shared" si="10"/>
        <v>804578.5</v>
      </c>
      <c r="O78" s="64"/>
      <c r="P78" s="69"/>
      <c r="Q78" s="69"/>
    </row>
    <row r="79" spans="1:17" x14ac:dyDescent="0.2">
      <c r="A79" s="30"/>
      <c r="B79" s="34" t="s">
        <v>23</v>
      </c>
      <c r="C79" s="117" t="s">
        <v>7</v>
      </c>
      <c r="D79" s="36"/>
      <c r="E79" s="37" t="s">
        <v>106</v>
      </c>
      <c r="F79" s="38" t="s">
        <v>51</v>
      </c>
      <c r="G79" s="38"/>
      <c r="H79" s="179"/>
      <c r="I79" s="141"/>
      <c r="J79" s="204"/>
      <c r="K79" s="177" t="s">
        <v>180</v>
      </c>
      <c r="L79" s="179">
        <f>M79-M81</f>
        <v>1026</v>
      </c>
      <c r="M79" s="141">
        <f>M81+1026</f>
        <v>6626</v>
      </c>
      <c r="N79" s="134">
        <f t="shared" si="10"/>
        <v>798433</v>
      </c>
      <c r="O79" s="64"/>
      <c r="P79" s="69"/>
      <c r="Q79" s="69"/>
    </row>
    <row r="80" spans="1:17" x14ac:dyDescent="0.2">
      <c r="A80" s="30"/>
      <c r="B80" s="34" t="s">
        <v>23</v>
      </c>
      <c r="C80" s="117" t="s">
        <v>7</v>
      </c>
      <c r="D80" s="36"/>
      <c r="E80" s="37" t="s">
        <v>195</v>
      </c>
      <c r="F80" s="38" t="s">
        <v>51</v>
      </c>
      <c r="G80" s="38"/>
      <c r="H80" s="179"/>
      <c r="I80" s="141"/>
      <c r="J80" s="204"/>
      <c r="K80" s="177" t="s">
        <v>180</v>
      </c>
      <c r="L80" s="179">
        <f>M80-M81</f>
        <v>340</v>
      </c>
      <c r="M80" s="141">
        <f>M81+340</f>
        <v>5940</v>
      </c>
      <c r="N80" s="134">
        <f t="shared" si="10"/>
        <v>715770</v>
      </c>
      <c r="O80" s="64"/>
      <c r="P80" s="69"/>
      <c r="Q80" s="69"/>
    </row>
    <row r="81" spans="1:17" x14ac:dyDescent="0.2">
      <c r="A81" s="30"/>
      <c r="B81" s="34" t="s">
        <v>23</v>
      </c>
      <c r="C81" s="117"/>
      <c r="D81" s="36">
        <v>13</v>
      </c>
      <c r="E81" s="37" t="s">
        <v>107</v>
      </c>
      <c r="F81" s="38" t="s">
        <v>51</v>
      </c>
      <c r="G81" s="38"/>
      <c r="H81" s="179"/>
      <c r="I81" s="141"/>
      <c r="J81" s="204"/>
      <c r="K81" s="177" t="s">
        <v>180</v>
      </c>
      <c r="L81" s="179"/>
      <c r="M81" s="141">
        <v>5600</v>
      </c>
      <c r="N81" s="134">
        <f t="shared" si="10"/>
        <v>674800</v>
      </c>
      <c r="O81" s="64"/>
      <c r="P81" s="69"/>
      <c r="Q81" s="69"/>
    </row>
    <row r="82" spans="1:17" x14ac:dyDescent="0.2">
      <c r="A82" s="30"/>
      <c r="B82" s="34" t="s">
        <v>23</v>
      </c>
      <c r="C82" s="117" t="s">
        <v>7</v>
      </c>
      <c r="D82" s="36"/>
      <c r="E82" s="37" t="s">
        <v>79</v>
      </c>
      <c r="F82" s="38" t="s">
        <v>51</v>
      </c>
      <c r="G82" s="85"/>
      <c r="H82" s="179"/>
      <c r="I82" s="141"/>
      <c r="J82" s="204"/>
      <c r="K82" s="177" t="s">
        <v>211</v>
      </c>
      <c r="L82" s="179">
        <f>M82-M84</f>
        <v>1026</v>
      </c>
      <c r="M82" s="141">
        <f>M84+1026</f>
        <v>6514</v>
      </c>
      <c r="N82" s="134">
        <f t="shared" si="10"/>
        <v>784937</v>
      </c>
      <c r="O82" s="64"/>
      <c r="P82" s="69"/>
      <c r="Q82" s="69"/>
    </row>
    <row r="83" spans="1:17" x14ac:dyDescent="0.2">
      <c r="A83" s="30"/>
      <c r="B83" s="34" t="s">
        <v>23</v>
      </c>
      <c r="C83" s="117" t="s">
        <v>7</v>
      </c>
      <c r="D83" s="36"/>
      <c r="E83" s="37" t="s">
        <v>196</v>
      </c>
      <c r="F83" s="38" t="s">
        <v>51</v>
      </c>
      <c r="G83" s="85"/>
      <c r="H83" s="179"/>
      <c r="I83" s="141"/>
      <c r="J83" s="204"/>
      <c r="K83" s="177" t="s">
        <v>211</v>
      </c>
      <c r="L83" s="179">
        <f>M83-M84</f>
        <v>340</v>
      </c>
      <c r="M83" s="141">
        <f>M84+340</f>
        <v>5828</v>
      </c>
      <c r="N83" s="134">
        <f t="shared" si="10"/>
        <v>702274</v>
      </c>
      <c r="O83" s="64"/>
      <c r="P83" s="69"/>
      <c r="Q83" s="69"/>
    </row>
    <row r="84" spans="1:17" x14ac:dyDescent="0.2">
      <c r="A84" s="30"/>
      <c r="B84" s="34" t="s">
        <v>23</v>
      </c>
      <c r="C84" s="117"/>
      <c r="D84" s="36">
        <v>14</v>
      </c>
      <c r="E84" s="37" t="s">
        <v>78</v>
      </c>
      <c r="F84" s="38" t="s">
        <v>51</v>
      </c>
      <c r="G84" s="85"/>
      <c r="H84" s="179"/>
      <c r="I84" s="141"/>
      <c r="J84" s="204"/>
      <c r="K84" s="177" t="s">
        <v>211</v>
      </c>
      <c r="L84" s="179"/>
      <c r="M84" s="141">
        <v>5488</v>
      </c>
      <c r="N84" s="134">
        <f t="shared" si="10"/>
        <v>661304</v>
      </c>
      <c r="O84" s="64"/>
      <c r="P84" s="69"/>
      <c r="Q84" s="69"/>
    </row>
    <row r="85" spans="1:17" x14ac:dyDescent="0.2">
      <c r="A85" s="87"/>
      <c r="B85" s="86" t="s">
        <v>130</v>
      </c>
      <c r="C85" s="151"/>
      <c r="D85" s="132"/>
      <c r="E85" s="88" t="s">
        <v>43</v>
      </c>
      <c r="F85" s="84"/>
      <c r="G85" s="84"/>
      <c r="H85" s="181"/>
      <c r="I85" s="82"/>
      <c r="J85" s="205"/>
      <c r="K85" s="205"/>
      <c r="L85" s="181"/>
      <c r="M85" s="82"/>
      <c r="N85" s="83"/>
      <c r="O85" s="64"/>
      <c r="P85" s="69"/>
      <c r="Q85" s="69"/>
    </row>
    <row r="86" spans="1:17" ht="15" x14ac:dyDescent="0.25">
      <c r="A86" s="87"/>
      <c r="B86" s="144" t="s">
        <v>130</v>
      </c>
      <c r="C86" s="142" t="s">
        <v>7</v>
      </c>
      <c r="D86" s="131"/>
      <c r="E86" s="229" t="s">
        <v>166</v>
      </c>
      <c r="F86" s="38"/>
      <c r="G86" s="85"/>
      <c r="H86" s="179"/>
      <c r="I86" s="54"/>
      <c r="J86" s="202"/>
      <c r="K86" s="233" t="s">
        <v>215</v>
      </c>
      <c r="L86" s="179">
        <f>M86-M87</f>
        <v>1156</v>
      </c>
      <c r="M86" s="54">
        <f>M87+1156</f>
        <v>17316</v>
      </c>
      <c r="N86" s="5">
        <f>M86*$N$6</f>
        <v>2086578</v>
      </c>
      <c r="O86" s="64"/>
      <c r="P86" s="69"/>
      <c r="Q86" s="69"/>
    </row>
    <row r="87" spans="1:17" x14ac:dyDescent="0.2">
      <c r="A87" s="87"/>
      <c r="B87" s="144" t="s">
        <v>130</v>
      </c>
      <c r="C87" s="142"/>
      <c r="D87" s="131">
        <v>1</v>
      </c>
      <c r="E87" s="229" t="s">
        <v>85</v>
      </c>
      <c r="F87" s="38"/>
      <c r="G87" s="85"/>
      <c r="H87" s="179"/>
      <c r="I87" s="54"/>
      <c r="J87" s="202"/>
      <c r="K87" s="233" t="s">
        <v>216</v>
      </c>
      <c r="L87" s="179"/>
      <c r="M87" s="54">
        <v>16160</v>
      </c>
      <c r="N87" s="5">
        <f>M87*$N$6</f>
        <v>1947280</v>
      </c>
      <c r="O87" s="64"/>
      <c r="P87" s="69"/>
      <c r="Q87" s="69"/>
    </row>
    <row r="88" spans="1:17" x14ac:dyDescent="0.2">
      <c r="A88" s="87"/>
      <c r="B88" s="144" t="s">
        <v>130</v>
      </c>
      <c r="C88" s="142" t="s">
        <v>7</v>
      </c>
      <c r="D88" s="131"/>
      <c r="E88" s="229" t="s">
        <v>108</v>
      </c>
      <c r="F88" s="38"/>
      <c r="G88" s="85"/>
      <c r="H88" s="179"/>
      <c r="I88" s="54"/>
      <c r="J88" s="202"/>
      <c r="K88" s="234" t="s">
        <v>217</v>
      </c>
      <c r="L88" s="179">
        <f>M88-M89</f>
        <v>1156</v>
      </c>
      <c r="M88" s="54">
        <f>M89+1156</f>
        <v>15859</v>
      </c>
      <c r="N88" s="5">
        <f t="shared" ref="N88:N92" si="11">M88*$N$6</f>
        <v>1911009.5</v>
      </c>
      <c r="O88" s="64"/>
      <c r="P88" s="69"/>
      <c r="Q88" s="69"/>
    </row>
    <row r="89" spans="1:17" x14ac:dyDescent="0.2">
      <c r="A89" s="87"/>
      <c r="B89" s="144" t="s">
        <v>130</v>
      </c>
      <c r="C89" s="142"/>
      <c r="D89" s="131">
        <v>3</v>
      </c>
      <c r="E89" s="229" t="s">
        <v>109</v>
      </c>
      <c r="F89" s="38"/>
      <c r="G89" s="85"/>
      <c r="H89" s="179"/>
      <c r="I89" s="54"/>
      <c r="J89" s="202"/>
      <c r="K89" s="234" t="s">
        <v>217</v>
      </c>
      <c r="L89" s="179"/>
      <c r="M89" s="54">
        <v>14703</v>
      </c>
      <c r="N89" s="5">
        <f t="shared" si="11"/>
        <v>1771711.5</v>
      </c>
      <c r="O89" s="64"/>
      <c r="P89" s="69"/>
      <c r="Q89" s="69"/>
    </row>
    <row r="90" spans="1:17" x14ac:dyDescent="0.2">
      <c r="A90" s="87"/>
      <c r="B90" s="144" t="s">
        <v>130</v>
      </c>
      <c r="C90" s="142"/>
      <c r="D90" s="131">
        <v>5</v>
      </c>
      <c r="E90" s="229" t="s">
        <v>58</v>
      </c>
      <c r="F90" s="38" t="s">
        <v>17</v>
      </c>
      <c r="G90" s="85"/>
      <c r="H90" s="179"/>
      <c r="I90" s="54"/>
      <c r="J90" s="202"/>
      <c r="K90" s="235" t="s">
        <v>218</v>
      </c>
      <c r="L90" s="179"/>
      <c r="M90" s="54">
        <v>11478</v>
      </c>
      <c r="N90" s="5">
        <f t="shared" si="11"/>
        <v>1383099</v>
      </c>
      <c r="O90" s="64"/>
      <c r="P90" s="69"/>
      <c r="Q90" s="69"/>
    </row>
    <row r="91" spans="1:17" x14ac:dyDescent="0.2">
      <c r="A91" s="87"/>
      <c r="B91" s="144" t="s">
        <v>130</v>
      </c>
      <c r="C91" s="142"/>
      <c r="D91" s="131">
        <v>7</v>
      </c>
      <c r="E91" s="213" t="s">
        <v>127</v>
      </c>
      <c r="F91" s="38" t="s">
        <v>17</v>
      </c>
      <c r="G91" s="85"/>
      <c r="H91" s="179"/>
      <c r="I91" s="54"/>
      <c r="J91" s="202"/>
      <c r="K91" s="236" t="s">
        <v>219</v>
      </c>
      <c r="L91" s="179"/>
      <c r="M91" s="54">
        <v>8983</v>
      </c>
      <c r="N91" s="5">
        <f t="shared" si="11"/>
        <v>1082451.5</v>
      </c>
      <c r="O91" s="64"/>
      <c r="P91" s="69"/>
      <c r="Q91" s="69"/>
    </row>
    <row r="92" spans="1:17" x14ac:dyDescent="0.2">
      <c r="A92" s="87"/>
      <c r="B92" s="144" t="s">
        <v>130</v>
      </c>
      <c r="C92" s="142"/>
      <c r="D92" s="131">
        <v>8</v>
      </c>
      <c r="E92" s="213" t="s">
        <v>128</v>
      </c>
      <c r="F92" s="38" t="s">
        <v>17</v>
      </c>
      <c r="G92" s="85"/>
      <c r="H92" s="179"/>
      <c r="I92" s="54"/>
      <c r="J92" s="202"/>
      <c r="K92" s="237" t="s">
        <v>220</v>
      </c>
      <c r="L92" s="179"/>
      <c r="M92" s="54">
        <v>8818</v>
      </c>
      <c r="N92" s="5">
        <f t="shared" si="11"/>
        <v>1062569</v>
      </c>
      <c r="O92" s="64"/>
      <c r="P92" s="69"/>
      <c r="Q92" s="69"/>
    </row>
    <row r="93" spans="1:17" x14ac:dyDescent="0.2">
      <c r="A93" s="28"/>
      <c r="B93" s="20" t="s">
        <v>131</v>
      </c>
      <c r="C93" s="91"/>
      <c r="D93" s="128"/>
      <c r="E93" s="90" t="s">
        <v>44</v>
      </c>
      <c r="F93" s="102"/>
      <c r="G93" s="102"/>
      <c r="H93" s="181"/>
      <c r="I93" s="94"/>
      <c r="J93" s="203"/>
      <c r="K93" s="203"/>
      <c r="L93" s="181"/>
      <c r="M93" s="94"/>
      <c r="N93" s="93"/>
      <c r="O93" s="64"/>
      <c r="P93" s="69"/>
      <c r="Q93" s="69"/>
    </row>
    <row r="94" spans="1:17" x14ac:dyDescent="0.2">
      <c r="A94" s="30"/>
      <c r="B94" s="34" t="s">
        <v>131</v>
      </c>
      <c r="C94" s="117" t="s">
        <v>7</v>
      </c>
      <c r="D94" s="117"/>
      <c r="E94" s="37" t="s">
        <v>110</v>
      </c>
      <c r="F94" s="42" t="s">
        <v>17</v>
      </c>
      <c r="G94" s="42"/>
      <c r="H94" s="179"/>
      <c r="I94" s="141"/>
      <c r="J94" s="204"/>
      <c r="K94" s="42" t="s">
        <v>221</v>
      </c>
      <c r="L94" s="179">
        <f>M94-M96</f>
        <v>1842.1100000000006</v>
      </c>
      <c r="M94" s="141">
        <f>M96+1842.11</f>
        <v>10899.11</v>
      </c>
      <c r="N94" s="134">
        <f>M94*$N$6</f>
        <v>1313342.7550000001</v>
      </c>
      <c r="O94" s="64"/>
      <c r="P94" s="69"/>
      <c r="Q94" s="69"/>
    </row>
    <row r="95" spans="1:17" x14ac:dyDescent="0.2">
      <c r="A95" s="30"/>
      <c r="B95" s="34" t="s">
        <v>131</v>
      </c>
      <c r="C95" s="117" t="s">
        <v>7</v>
      </c>
      <c r="D95" s="117"/>
      <c r="E95" s="37" t="s">
        <v>111</v>
      </c>
      <c r="F95" s="42" t="s">
        <v>17</v>
      </c>
      <c r="G95" s="42"/>
      <c r="H95" s="179"/>
      <c r="I95" s="141"/>
      <c r="J95" s="204"/>
      <c r="K95" s="42" t="s">
        <v>221</v>
      </c>
      <c r="L95" s="179">
        <f>M95-M96</f>
        <v>1206.7800000000007</v>
      </c>
      <c r="M95" s="141">
        <f>M96+1206.78</f>
        <v>10263.780000000001</v>
      </c>
      <c r="N95" s="134">
        <f t="shared" ref="N95:N99" si="12">M95*$N$6</f>
        <v>1236785.49</v>
      </c>
      <c r="O95" s="64"/>
      <c r="P95" s="69"/>
      <c r="Q95" s="69"/>
    </row>
    <row r="96" spans="1:17" x14ac:dyDescent="0.2">
      <c r="A96" s="30"/>
      <c r="B96" s="34" t="s">
        <v>131</v>
      </c>
      <c r="C96" s="117"/>
      <c r="D96" s="117">
        <v>1</v>
      </c>
      <c r="E96" s="37" t="s">
        <v>112</v>
      </c>
      <c r="F96" s="42" t="s">
        <v>17</v>
      </c>
      <c r="G96" s="42"/>
      <c r="H96" s="179"/>
      <c r="I96" s="141"/>
      <c r="J96" s="204"/>
      <c r="K96" s="42" t="s">
        <v>221</v>
      </c>
      <c r="L96" s="179"/>
      <c r="M96" s="141">
        <v>9057</v>
      </c>
      <c r="N96" s="134">
        <f t="shared" si="12"/>
        <v>1091368.5</v>
      </c>
      <c r="O96" s="64"/>
      <c r="P96" s="69"/>
      <c r="Q96" s="69"/>
    </row>
    <row r="97" spans="1:17" x14ac:dyDescent="0.2">
      <c r="A97" s="30"/>
      <c r="B97" s="34" t="s">
        <v>131</v>
      </c>
      <c r="C97" s="117" t="s">
        <v>7</v>
      </c>
      <c r="D97" s="117"/>
      <c r="E97" s="37" t="s">
        <v>113</v>
      </c>
      <c r="F97" s="48" t="s">
        <v>17</v>
      </c>
      <c r="G97" s="48"/>
      <c r="H97" s="179"/>
      <c r="I97" s="55"/>
      <c r="J97" s="204"/>
      <c r="K97" s="42" t="s">
        <v>35</v>
      </c>
      <c r="L97" s="179">
        <f>M97-M99</f>
        <v>1842.1100000000006</v>
      </c>
      <c r="M97" s="55">
        <f>M99+1842.11</f>
        <v>10574.11</v>
      </c>
      <c r="N97" s="134">
        <f t="shared" si="12"/>
        <v>1274180.2550000001</v>
      </c>
      <c r="O97" s="64"/>
      <c r="P97" s="69"/>
      <c r="Q97" s="69"/>
    </row>
    <row r="98" spans="1:17" x14ac:dyDescent="0.2">
      <c r="A98" s="30"/>
      <c r="B98" s="34" t="s">
        <v>131</v>
      </c>
      <c r="C98" s="117" t="s">
        <v>7</v>
      </c>
      <c r="D98" s="117"/>
      <c r="E98" s="37" t="s">
        <v>114</v>
      </c>
      <c r="F98" s="48" t="s">
        <v>17</v>
      </c>
      <c r="G98" s="48"/>
      <c r="H98" s="179"/>
      <c r="I98" s="55"/>
      <c r="J98" s="204"/>
      <c r="K98" s="42" t="s">
        <v>35</v>
      </c>
      <c r="L98" s="179">
        <f>M98-M99</f>
        <v>1206.7800000000007</v>
      </c>
      <c r="M98" s="55">
        <f>M99+1206.78</f>
        <v>9938.7800000000007</v>
      </c>
      <c r="N98" s="134">
        <f t="shared" si="12"/>
        <v>1197622.99</v>
      </c>
      <c r="O98" s="64"/>
      <c r="P98" s="69"/>
      <c r="Q98" s="69"/>
    </row>
    <row r="99" spans="1:17" x14ac:dyDescent="0.2">
      <c r="A99" s="30"/>
      <c r="B99" s="34" t="s">
        <v>131</v>
      </c>
      <c r="C99" s="117"/>
      <c r="D99" s="117">
        <v>2</v>
      </c>
      <c r="E99" s="37" t="s">
        <v>115</v>
      </c>
      <c r="F99" s="48" t="s">
        <v>17</v>
      </c>
      <c r="G99" s="48"/>
      <c r="H99" s="179"/>
      <c r="I99" s="55"/>
      <c r="J99" s="204"/>
      <c r="K99" s="42" t="s">
        <v>35</v>
      </c>
      <c r="L99" s="179"/>
      <c r="M99" s="55">
        <v>8732</v>
      </c>
      <c r="N99" s="134">
        <f t="shared" si="12"/>
        <v>1052206</v>
      </c>
      <c r="O99" s="64"/>
      <c r="P99" s="69"/>
      <c r="Q99" s="69"/>
    </row>
    <row r="100" spans="1:17" x14ac:dyDescent="0.2">
      <c r="A100" s="30"/>
      <c r="B100" s="20" t="s">
        <v>132</v>
      </c>
      <c r="C100" s="91"/>
      <c r="D100" s="91"/>
      <c r="E100" s="22" t="s">
        <v>45</v>
      </c>
      <c r="F100" s="79"/>
      <c r="G100" s="79"/>
      <c r="H100" s="181"/>
      <c r="I100" s="76"/>
      <c r="J100" s="206"/>
      <c r="K100" s="206"/>
      <c r="L100" s="181"/>
      <c r="M100" s="76"/>
      <c r="N100" s="78"/>
      <c r="O100" s="64"/>
      <c r="P100" s="69"/>
    </row>
    <row r="101" spans="1:17" x14ac:dyDescent="0.2">
      <c r="A101" s="30"/>
      <c r="B101" s="34" t="s">
        <v>132</v>
      </c>
      <c r="C101" s="117" t="s">
        <v>7</v>
      </c>
      <c r="D101" s="36"/>
      <c r="E101" s="37" t="s">
        <v>116</v>
      </c>
      <c r="F101" s="50"/>
      <c r="G101" s="50"/>
      <c r="H101" s="179"/>
      <c r="I101" s="54"/>
      <c r="J101" s="202"/>
      <c r="K101" s="177" t="s">
        <v>212</v>
      </c>
      <c r="L101" s="179">
        <f>M101-M104</f>
        <v>2348</v>
      </c>
      <c r="M101" s="54">
        <f>M104+2348</f>
        <v>21483</v>
      </c>
      <c r="N101" s="5">
        <f>M101*$N$6</f>
        <v>2588701.5</v>
      </c>
      <c r="O101" s="64"/>
      <c r="P101" s="69"/>
    </row>
    <row r="102" spans="1:17" x14ac:dyDescent="0.2">
      <c r="A102" s="30"/>
      <c r="B102" s="34" t="s">
        <v>132</v>
      </c>
      <c r="C102" s="117" t="s">
        <v>7</v>
      </c>
      <c r="D102" s="36"/>
      <c r="E102" s="37" t="s">
        <v>117</v>
      </c>
      <c r="F102" s="50"/>
      <c r="G102" s="50"/>
      <c r="H102" s="179"/>
      <c r="I102" s="54"/>
      <c r="J102" s="202"/>
      <c r="K102" s="177" t="s">
        <v>212</v>
      </c>
      <c r="L102" s="179">
        <f>M102-M104</f>
        <v>1824</v>
      </c>
      <c r="M102" s="54">
        <f>M104+1824</f>
        <v>20959</v>
      </c>
      <c r="N102" s="5">
        <f t="shared" ref="N102:N117" si="13">M102*$N$6</f>
        <v>2525559.5</v>
      </c>
      <c r="O102" s="64"/>
      <c r="P102" s="69"/>
    </row>
    <row r="103" spans="1:17" x14ac:dyDescent="0.2">
      <c r="A103" s="30"/>
      <c r="B103" s="34" t="s">
        <v>132</v>
      </c>
      <c r="C103" s="117" t="s">
        <v>7</v>
      </c>
      <c r="D103" s="36"/>
      <c r="E103" s="37" t="s">
        <v>118</v>
      </c>
      <c r="F103" s="50"/>
      <c r="G103" s="50"/>
      <c r="H103" s="179"/>
      <c r="I103" s="54"/>
      <c r="J103" s="202"/>
      <c r="K103" s="177" t="s">
        <v>212</v>
      </c>
      <c r="L103" s="179">
        <f>M103-M104</f>
        <v>1046</v>
      </c>
      <c r="M103" s="54">
        <f>M104+1046</f>
        <v>20181</v>
      </c>
      <c r="N103" s="5">
        <f t="shared" si="13"/>
        <v>2431810.5</v>
      </c>
      <c r="O103" s="64"/>
      <c r="P103" s="69"/>
    </row>
    <row r="104" spans="1:17" x14ac:dyDescent="0.2">
      <c r="A104" s="30"/>
      <c r="B104" s="34" t="s">
        <v>132</v>
      </c>
      <c r="C104" s="117"/>
      <c r="D104" s="36">
        <v>1</v>
      </c>
      <c r="E104" s="37" t="s">
        <v>119</v>
      </c>
      <c r="F104" s="50"/>
      <c r="G104" s="50"/>
      <c r="H104" s="179"/>
      <c r="I104" s="54"/>
      <c r="J104" s="202"/>
      <c r="K104" s="177" t="s">
        <v>212</v>
      </c>
      <c r="L104" s="179"/>
      <c r="M104" s="54">
        <v>19135</v>
      </c>
      <c r="N104" s="5">
        <f t="shared" si="13"/>
        <v>2305767.5</v>
      </c>
      <c r="O104" s="64"/>
      <c r="P104" s="69"/>
    </row>
    <row r="105" spans="1:17" x14ac:dyDescent="0.2">
      <c r="A105" s="30"/>
      <c r="B105" s="34" t="s">
        <v>132</v>
      </c>
      <c r="C105" s="117" t="s">
        <v>7</v>
      </c>
      <c r="D105" s="36"/>
      <c r="E105" s="37" t="s">
        <v>120</v>
      </c>
      <c r="F105" s="50"/>
      <c r="G105" s="50"/>
      <c r="H105" s="179"/>
      <c r="I105" s="54"/>
      <c r="J105" s="202"/>
      <c r="K105" s="177" t="s">
        <v>212</v>
      </c>
      <c r="L105" s="179">
        <f>M105-M108</f>
        <v>2348</v>
      </c>
      <c r="M105" s="54">
        <f>M108+2348</f>
        <v>19172</v>
      </c>
      <c r="N105" s="5">
        <f t="shared" si="13"/>
        <v>2310226</v>
      </c>
      <c r="O105" s="64"/>
      <c r="P105" s="69"/>
    </row>
    <row r="106" spans="1:17" x14ac:dyDescent="0.2">
      <c r="A106" s="30"/>
      <c r="B106" s="34" t="s">
        <v>132</v>
      </c>
      <c r="C106" s="117" t="s">
        <v>7</v>
      </c>
      <c r="D106" s="36"/>
      <c r="E106" s="37" t="s">
        <v>121</v>
      </c>
      <c r="F106" s="50"/>
      <c r="G106" s="50"/>
      <c r="H106" s="179"/>
      <c r="I106" s="54"/>
      <c r="J106" s="202"/>
      <c r="K106" s="177" t="s">
        <v>212</v>
      </c>
      <c r="L106" s="179">
        <f>M106-M108</f>
        <v>1824</v>
      </c>
      <c r="M106" s="54">
        <f>M108+1824</f>
        <v>18648</v>
      </c>
      <c r="N106" s="5">
        <f t="shared" si="13"/>
        <v>2247084</v>
      </c>
      <c r="O106" s="64"/>
      <c r="P106" s="69"/>
    </row>
    <row r="107" spans="1:17" x14ac:dyDescent="0.2">
      <c r="A107" s="30"/>
      <c r="B107" s="34" t="s">
        <v>132</v>
      </c>
      <c r="C107" s="117" t="s">
        <v>7</v>
      </c>
      <c r="D107" s="36"/>
      <c r="E107" s="37" t="s">
        <v>122</v>
      </c>
      <c r="F107" s="50"/>
      <c r="G107" s="50"/>
      <c r="H107" s="179"/>
      <c r="I107" s="54"/>
      <c r="J107" s="202"/>
      <c r="K107" s="177" t="s">
        <v>212</v>
      </c>
      <c r="L107" s="179">
        <f>M107-M108</f>
        <v>1046</v>
      </c>
      <c r="M107" s="54">
        <f>M108+1046</f>
        <v>17870</v>
      </c>
      <c r="N107" s="5">
        <f t="shared" si="13"/>
        <v>2153335</v>
      </c>
      <c r="O107" s="64"/>
      <c r="P107" s="69"/>
    </row>
    <row r="108" spans="1:17" x14ac:dyDescent="0.2">
      <c r="A108" s="30"/>
      <c r="B108" s="34" t="s">
        <v>132</v>
      </c>
      <c r="C108" s="117"/>
      <c r="D108" s="36">
        <v>2</v>
      </c>
      <c r="E108" s="37" t="s">
        <v>123</v>
      </c>
      <c r="F108" s="50"/>
      <c r="G108" s="50"/>
      <c r="H108" s="179"/>
      <c r="I108" s="54"/>
      <c r="J108" s="202"/>
      <c r="K108" s="177" t="s">
        <v>212</v>
      </c>
      <c r="L108" s="179"/>
      <c r="M108" s="54">
        <v>16824</v>
      </c>
      <c r="N108" s="5">
        <f t="shared" si="13"/>
        <v>2027292</v>
      </c>
      <c r="O108" s="64"/>
      <c r="P108" s="69"/>
    </row>
    <row r="109" spans="1:17" x14ac:dyDescent="0.2">
      <c r="A109" s="30"/>
      <c r="B109" s="34" t="s">
        <v>132</v>
      </c>
      <c r="C109" s="117" t="s">
        <v>7</v>
      </c>
      <c r="D109" s="36"/>
      <c r="E109" s="37" t="s">
        <v>167</v>
      </c>
      <c r="F109" s="50"/>
      <c r="G109" s="50"/>
      <c r="H109" s="179"/>
      <c r="I109" s="54"/>
      <c r="J109" s="202"/>
      <c r="K109" s="168" t="s">
        <v>213</v>
      </c>
      <c r="L109" s="179">
        <f>M109-M112</f>
        <v>2348</v>
      </c>
      <c r="M109" s="54">
        <f>M112+2348</f>
        <v>16274</v>
      </c>
      <c r="N109" s="5">
        <f t="shared" si="13"/>
        <v>1961017</v>
      </c>
      <c r="O109" s="64"/>
      <c r="P109" s="69"/>
    </row>
    <row r="110" spans="1:17" x14ac:dyDescent="0.2">
      <c r="A110" s="30"/>
      <c r="B110" s="34" t="s">
        <v>132</v>
      </c>
      <c r="C110" s="117" t="s">
        <v>7</v>
      </c>
      <c r="D110" s="36"/>
      <c r="E110" s="37" t="s">
        <v>168</v>
      </c>
      <c r="F110" s="50"/>
      <c r="G110" s="50"/>
      <c r="H110" s="179"/>
      <c r="I110" s="54"/>
      <c r="J110" s="202"/>
      <c r="K110" s="168" t="s">
        <v>213</v>
      </c>
      <c r="L110" s="179">
        <f>M110-M112</f>
        <v>1824</v>
      </c>
      <c r="M110" s="54">
        <f>M112+1824</f>
        <v>15750</v>
      </c>
      <c r="N110" s="5">
        <f t="shared" si="13"/>
        <v>1897875</v>
      </c>
      <c r="O110" s="64"/>
      <c r="P110" s="69"/>
    </row>
    <row r="111" spans="1:17" x14ac:dyDescent="0.2">
      <c r="A111" s="30"/>
      <c r="B111" s="34" t="s">
        <v>132</v>
      </c>
      <c r="C111" s="117" t="s">
        <v>7</v>
      </c>
      <c r="D111" s="36"/>
      <c r="E111" s="37" t="s">
        <v>169</v>
      </c>
      <c r="F111" s="50"/>
      <c r="G111" s="50"/>
      <c r="H111" s="179"/>
      <c r="I111" s="54"/>
      <c r="J111" s="202"/>
      <c r="K111" s="168" t="s">
        <v>213</v>
      </c>
      <c r="L111" s="179">
        <f>M111-M112</f>
        <v>1046</v>
      </c>
      <c r="M111" s="54">
        <f>M112+1046</f>
        <v>14972</v>
      </c>
      <c r="N111" s="5">
        <f t="shared" si="13"/>
        <v>1804126</v>
      </c>
      <c r="O111" s="64"/>
      <c r="P111" s="69"/>
    </row>
    <row r="112" spans="1:17" x14ac:dyDescent="0.2">
      <c r="A112" s="30"/>
      <c r="B112" s="34" t="s">
        <v>132</v>
      </c>
      <c r="C112" s="117"/>
      <c r="D112" s="36">
        <v>3</v>
      </c>
      <c r="E112" s="37" t="s">
        <v>129</v>
      </c>
      <c r="F112" s="50"/>
      <c r="G112" s="50"/>
      <c r="H112" s="179"/>
      <c r="I112" s="54"/>
      <c r="J112" s="202"/>
      <c r="K112" s="168" t="s">
        <v>213</v>
      </c>
      <c r="L112" s="184"/>
      <c r="M112" s="54">
        <v>13926</v>
      </c>
      <c r="N112" s="5">
        <f t="shared" si="13"/>
        <v>1678083</v>
      </c>
      <c r="O112" s="64"/>
      <c r="P112" s="69"/>
    </row>
    <row r="113" spans="1:16" x14ac:dyDescent="0.2">
      <c r="A113" s="30"/>
      <c r="B113" s="34" t="s">
        <v>132</v>
      </c>
      <c r="C113" s="117" t="s">
        <v>7</v>
      </c>
      <c r="D113" s="36"/>
      <c r="E113" s="37" t="s">
        <v>170</v>
      </c>
      <c r="F113" s="38" t="s">
        <v>17</v>
      </c>
      <c r="G113" s="38"/>
      <c r="H113" s="179"/>
      <c r="I113" s="54"/>
      <c r="J113" s="202"/>
      <c r="K113" s="177" t="s">
        <v>214</v>
      </c>
      <c r="L113" s="179">
        <f>M113-M117</f>
        <v>3106</v>
      </c>
      <c r="M113" s="54">
        <f>M117+3106</f>
        <v>12493</v>
      </c>
      <c r="N113" s="5">
        <f t="shared" si="13"/>
        <v>1505406.5</v>
      </c>
      <c r="O113" s="64"/>
      <c r="P113" s="69"/>
    </row>
    <row r="114" spans="1:16" x14ac:dyDescent="0.2">
      <c r="A114" s="30"/>
      <c r="B114" s="34" t="s">
        <v>132</v>
      </c>
      <c r="C114" s="117" t="s">
        <v>7</v>
      </c>
      <c r="D114" s="36"/>
      <c r="E114" s="37" t="s">
        <v>171</v>
      </c>
      <c r="F114" s="38" t="s">
        <v>17</v>
      </c>
      <c r="G114" s="38"/>
      <c r="H114" s="179"/>
      <c r="I114" s="54"/>
      <c r="J114" s="202"/>
      <c r="K114" s="177" t="s">
        <v>214</v>
      </c>
      <c r="L114" s="179">
        <f>M114-M117</f>
        <v>2048</v>
      </c>
      <c r="M114" s="54">
        <f>M117+2048</f>
        <v>11435</v>
      </c>
      <c r="N114" s="5">
        <f t="shared" si="13"/>
        <v>1377917.5</v>
      </c>
      <c r="O114" s="64"/>
      <c r="P114" s="69"/>
    </row>
    <row r="115" spans="1:16" x14ac:dyDescent="0.2">
      <c r="A115" s="30"/>
      <c r="B115" s="34" t="s">
        <v>132</v>
      </c>
      <c r="C115" s="117" t="s">
        <v>7</v>
      </c>
      <c r="D115" s="36"/>
      <c r="E115" s="37" t="s">
        <v>172</v>
      </c>
      <c r="F115" s="38" t="s">
        <v>17</v>
      </c>
      <c r="G115" s="38"/>
      <c r="H115" s="179"/>
      <c r="I115" s="54"/>
      <c r="J115" s="202"/>
      <c r="K115" s="177" t="s">
        <v>214</v>
      </c>
      <c r="L115" s="179">
        <f>M115-M117</f>
        <v>1101</v>
      </c>
      <c r="M115" s="54">
        <f>M117+1101</f>
        <v>10488</v>
      </c>
      <c r="N115" s="5">
        <f t="shared" si="13"/>
        <v>1263804</v>
      </c>
      <c r="O115" s="64"/>
      <c r="P115" s="69"/>
    </row>
    <row r="116" spans="1:16" x14ac:dyDescent="0.2">
      <c r="A116" s="30"/>
      <c r="B116" s="34" t="s">
        <v>132</v>
      </c>
      <c r="C116" s="117" t="s">
        <v>7</v>
      </c>
      <c r="D116" s="36"/>
      <c r="E116" s="37" t="s">
        <v>173</v>
      </c>
      <c r="F116" s="38" t="s">
        <v>17</v>
      </c>
      <c r="G116" s="38"/>
      <c r="H116" s="179"/>
      <c r="I116" s="54"/>
      <c r="J116" s="202"/>
      <c r="K116" s="177" t="s">
        <v>214</v>
      </c>
      <c r="L116" s="179">
        <f>M116-M117</f>
        <v>521</v>
      </c>
      <c r="M116" s="54">
        <f>M117+521</f>
        <v>9908</v>
      </c>
      <c r="N116" s="5">
        <f t="shared" si="13"/>
        <v>1193914</v>
      </c>
      <c r="O116" s="64"/>
      <c r="P116" s="69"/>
    </row>
    <row r="117" spans="1:16" x14ac:dyDescent="0.2">
      <c r="A117" s="30"/>
      <c r="B117" s="34" t="s">
        <v>132</v>
      </c>
      <c r="C117" s="117"/>
      <c r="D117" s="36">
        <v>4</v>
      </c>
      <c r="E117" s="37" t="s">
        <v>145</v>
      </c>
      <c r="F117" s="38" t="s">
        <v>17</v>
      </c>
      <c r="G117" s="38"/>
      <c r="H117" s="179"/>
      <c r="I117" s="54"/>
      <c r="J117" s="202"/>
      <c r="K117" s="177" t="s">
        <v>214</v>
      </c>
      <c r="L117" s="184"/>
      <c r="M117" s="54">
        <v>9387</v>
      </c>
      <c r="N117" s="5">
        <f t="shared" si="13"/>
        <v>1131133.5</v>
      </c>
      <c r="O117" s="64"/>
      <c r="P117" s="69"/>
    </row>
    <row r="118" spans="1:16" x14ac:dyDescent="0.2">
      <c r="A118" s="28"/>
      <c r="B118" s="20" t="s">
        <v>7</v>
      </c>
      <c r="C118" s="91"/>
      <c r="D118" s="128"/>
      <c r="E118" s="22" t="s">
        <v>2</v>
      </c>
      <c r="F118" s="102"/>
      <c r="G118" s="102"/>
      <c r="H118" s="181"/>
      <c r="I118" s="94"/>
      <c r="J118" s="203"/>
      <c r="K118" s="203"/>
      <c r="L118" s="181"/>
      <c r="M118" s="94"/>
      <c r="N118" s="93"/>
      <c r="O118" s="64"/>
      <c r="P118" s="69"/>
    </row>
    <row r="119" spans="1:16" ht="12.75" customHeight="1" x14ac:dyDescent="0.25">
      <c r="A119" s="30"/>
      <c r="B119" s="105" t="s">
        <v>7</v>
      </c>
      <c r="C119" s="154"/>
      <c r="D119" s="170">
        <v>1</v>
      </c>
      <c r="E119" s="171" t="s">
        <v>83</v>
      </c>
      <c r="F119" s="145"/>
      <c r="G119" s="108"/>
      <c r="H119" s="179"/>
      <c r="I119" s="129"/>
      <c r="J119" s="204"/>
      <c r="K119" s="108" t="s">
        <v>84</v>
      </c>
      <c r="L119" s="179"/>
      <c r="M119" s="129">
        <v>12169</v>
      </c>
      <c r="N119" s="134">
        <f t="shared" ref="N119:N126" si="14">M119*$N$6</f>
        <v>1466364.5</v>
      </c>
      <c r="O119" s="104" t="s">
        <v>14</v>
      </c>
      <c r="P119" s="69"/>
    </row>
    <row r="120" spans="1:16" ht="12.75" customHeight="1" x14ac:dyDescent="0.25">
      <c r="A120" s="30"/>
      <c r="B120" s="47" t="s">
        <v>7</v>
      </c>
      <c r="C120" s="154"/>
      <c r="D120" s="123">
        <v>2</v>
      </c>
      <c r="E120" s="171" t="s">
        <v>174</v>
      </c>
      <c r="F120" s="145"/>
      <c r="G120" s="108"/>
      <c r="H120" s="179"/>
      <c r="I120" s="129"/>
      <c r="J120" s="204"/>
      <c r="K120" s="108" t="s">
        <v>84</v>
      </c>
      <c r="L120" s="179"/>
      <c r="M120" s="129">
        <v>10220</v>
      </c>
      <c r="N120" s="134">
        <f t="shared" si="14"/>
        <v>1231510</v>
      </c>
      <c r="O120" s="104"/>
      <c r="P120" s="69"/>
    </row>
    <row r="121" spans="1:16" ht="12.75" customHeight="1" x14ac:dyDescent="0.25">
      <c r="A121" s="30"/>
      <c r="B121" s="105" t="s">
        <v>7</v>
      </c>
      <c r="C121" s="154"/>
      <c r="D121" s="170">
        <v>3</v>
      </c>
      <c r="E121" s="171" t="s">
        <v>154</v>
      </c>
      <c r="F121" s="145"/>
      <c r="G121" s="108"/>
      <c r="H121" s="179"/>
      <c r="I121" s="129"/>
      <c r="J121" s="204"/>
      <c r="K121" s="108" t="s">
        <v>66</v>
      </c>
      <c r="L121" s="179"/>
      <c r="M121" s="129">
        <v>11668</v>
      </c>
      <c r="N121" s="134">
        <f t="shared" si="14"/>
        <v>1405994</v>
      </c>
      <c r="O121" s="104" t="s">
        <v>14</v>
      </c>
      <c r="P121" s="69"/>
    </row>
    <row r="122" spans="1:16" ht="12.75" customHeight="1" x14ac:dyDescent="0.25">
      <c r="A122" s="30"/>
      <c r="B122" s="47" t="s">
        <v>7</v>
      </c>
      <c r="C122" s="154"/>
      <c r="D122" s="123">
        <v>4</v>
      </c>
      <c r="E122" s="171" t="s">
        <v>175</v>
      </c>
      <c r="F122" s="145"/>
      <c r="G122" s="108"/>
      <c r="H122" s="179"/>
      <c r="I122" s="129"/>
      <c r="J122" s="204"/>
      <c r="K122" s="108" t="s">
        <v>66</v>
      </c>
      <c r="L122" s="179"/>
      <c r="M122" s="129">
        <v>9630</v>
      </c>
      <c r="N122" s="134">
        <f t="shared" si="14"/>
        <v>1160415</v>
      </c>
      <c r="O122" s="104"/>
      <c r="P122" s="69"/>
    </row>
    <row r="123" spans="1:16" x14ac:dyDescent="0.2">
      <c r="A123" s="30" t="s">
        <v>29</v>
      </c>
      <c r="B123" s="214" t="s">
        <v>7</v>
      </c>
      <c r="C123" s="215"/>
      <c r="D123" s="216">
        <v>5</v>
      </c>
      <c r="E123" s="217" t="s">
        <v>176</v>
      </c>
      <c r="F123" s="145"/>
      <c r="G123" s="211"/>
      <c r="H123" s="179"/>
      <c r="I123" s="129"/>
      <c r="J123" s="204"/>
      <c r="K123" s="211" t="s">
        <v>36</v>
      </c>
      <c r="L123" s="179"/>
      <c r="M123" s="195">
        <v>4489</v>
      </c>
      <c r="N123" s="134">
        <f t="shared" si="14"/>
        <v>540924.5</v>
      </c>
      <c r="O123" s="104"/>
      <c r="P123" s="69"/>
    </row>
    <row r="124" spans="1:16" x14ac:dyDescent="0.2">
      <c r="A124" s="30" t="s">
        <v>29</v>
      </c>
      <c r="B124" s="214" t="s">
        <v>7</v>
      </c>
      <c r="C124" s="215"/>
      <c r="D124" s="216">
        <v>6</v>
      </c>
      <c r="E124" s="217" t="s">
        <v>177</v>
      </c>
      <c r="F124" s="145"/>
      <c r="G124" s="211"/>
      <c r="H124" s="179"/>
      <c r="I124" s="129"/>
      <c r="J124" s="204"/>
      <c r="K124" s="211" t="s">
        <v>36</v>
      </c>
      <c r="L124" s="179"/>
      <c r="M124" s="195">
        <v>4797</v>
      </c>
      <c r="N124" s="134">
        <f t="shared" si="14"/>
        <v>578038.5</v>
      </c>
      <c r="O124" s="104"/>
      <c r="P124" s="69"/>
    </row>
    <row r="125" spans="1:16" x14ac:dyDescent="0.2">
      <c r="A125" s="30" t="s">
        <v>29</v>
      </c>
      <c r="B125" s="214" t="s">
        <v>7</v>
      </c>
      <c r="C125" s="215"/>
      <c r="D125" s="216">
        <v>7</v>
      </c>
      <c r="E125" s="217" t="s">
        <v>178</v>
      </c>
      <c r="F125" s="145"/>
      <c r="G125" s="211"/>
      <c r="H125" s="179"/>
      <c r="I125" s="129"/>
      <c r="J125" s="204"/>
      <c r="K125" s="211" t="s">
        <v>36</v>
      </c>
      <c r="L125" s="179"/>
      <c r="M125" s="195">
        <v>5108</v>
      </c>
      <c r="N125" s="134">
        <f t="shared" si="14"/>
        <v>615514</v>
      </c>
      <c r="O125" s="104"/>
      <c r="P125" s="69"/>
    </row>
    <row r="126" spans="1:16" x14ac:dyDescent="0.2">
      <c r="A126" s="30"/>
      <c r="B126" s="47" t="s">
        <v>7</v>
      </c>
      <c r="C126" s="153"/>
      <c r="D126" s="123">
        <v>8</v>
      </c>
      <c r="E126" s="44" t="s">
        <v>153</v>
      </c>
      <c r="F126" s="6"/>
      <c r="G126" s="108"/>
      <c r="H126" s="179"/>
      <c r="I126" s="129"/>
      <c r="J126" s="204"/>
      <c r="K126" s="108" t="s">
        <v>36</v>
      </c>
      <c r="L126" s="179"/>
      <c r="M126" s="129">
        <v>3527</v>
      </c>
      <c r="N126" s="134">
        <f t="shared" si="14"/>
        <v>425003.5</v>
      </c>
      <c r="O126" s="66" t="s">
        <v>22</v>
      </c>
      <c r="P126" s="69"/>
    </row>
    <row r="127" spans="1:16" x14ac:dyDescent="0.2">
      <c r="A127" s="29"/>
      <c r="B127" s="95" t="s">
        <v>8</v>
      </c>
      <c r="C127" s="101"/>
      <c r="D127" s="127"/>
      <c r="E127" s="96" t="s">
        <v>3</v>
      </c>
      <c r="F127" s="109"/>
      <c r="G127" s="100"/>
      <c r="H127" s="182"/>
      <c r="I127" s="99"/>
      <c r="J127" s="207"/>
      <c r="K127" s="207"/>
      <c r="L127" s="182"/>
      <c r="M127" s="99"/>
      <c r="N127" s="21"/>
      <c r="O127" s="67"/>
      <c r="P127" s="69"/>
    </row>
    <row r="128" spans="1:16" x14ac:dyDescent="0.2">
      <c r="A128" s="29"/>
      <c r="B128" s="34" t="s">
        <v>8</v>
      </c>
      <c r="C128" s="117"/>
      <c r="D128" s="117">
        <v>1</v>
      </c>
      <c r="E128" s="52" t="s">
        <v>46</v>
      </c>
      <c r="F128" s="45"/>
      <c r="G128" s="108"/>
      <c r="H128" s="179"/>
      <c r="I128" s="141"/>
      <c r="J128" s="202"/>
      <c r="K128" s="108" t="s">
        <v>36</v>
      </c>
      <c r="L128" s="179"/>
      <c r="M128" s="141">
        <v>10116</v>
      </c>
      <c r="N128" s="5">
        <f>M128*$N$6</f>
        <v>1218978</v>
      </c>
      <c r="O128" s="67"/>
      <c r="P128" s="69"/>
    </row>
    <row r="129" spans="1:16" x14ac:dyDescent="0.2">
      <c r="A129" s="29"/>
      <c r="B129" s="34" t="s">
        <v>8</v>
      </c>
      <c r="C129" s="117"/>
      <c r="D129" s="117">
        <v>2</v>
      </c>
      <c r="E129" s="169" t="s">
        <v>54</v>
      </c>
      <c r="F129" s="45"/>
      <c r="G129" s="108"/>
      <c r="H129" s="179"/>
      <c r="I129" s="141"/>
      <c r="J129" s="202"/>
      <c r="K129" s="108" t="s">
        <v>36</v>
      </c>
      <c r="L129" s="179"/>
      <c r="M129" s="141">
        <v>9606</v>
      </c>
      <c r="N129" s="5">
        <f t="shared" ref="N129:N132" si="15">M129*$N$6</f>
        <v>1157523</v>
      </c>
      <c r="O129" s="67"/>
      <c r="P129" s="69"/>
    </row>
    <row r="130" spans="1:16" x14ac:dyDescent="0.2">
      <c r="A130" s="29"/>
      <c r="B130" s="34" t="s">
        <v>8</v>
      </c>
      <c r="C130" s="117"/>
      <c r="D130" s="117">
        <v>3</v>
      </c>
      <c r="E130" s="52" t="s">
        <v>155</v>
      </c>
      <c r="F130" s="56"/>
      <c r="G130" s="108"/>
      <c r="H130" s="179"/>
      <c r="I130" s="141"/>
      <c r="J130" s="202"/>
      <c r="K130" s="108" t="s">
        <v>36</v>
      </c>
      <c r="L130" s="179"/>
      <c r="M130" s="141">
        <v>5645</v>
      </c>
      <c r="N130" s="5">
        <f t="shared" si="15"/>
        <v>680222.5</v>
      </c>
      <c r="O130" s="64"/>
      <c r="P130" s="69"/>
    </row>
    <row r="131" spans="1:16" x14ac:dyDescent="0.2">
      <c r="A131" s="29"/>
      <c r="B131" s="34" t="s">
        <v>8</v>
      </c>
      <c r="C131" s="117"/>
      <c r="D131" s="117">
        <v>4</v>
      </c>
      <c r="E131" s="52" t="s">
        <v>13</v>
      </c>
      <c r="F131" s="56"/>
      <c r="G131" s="108"/>
      <c r="H131" s="179"/>
      <c r="I131" s="141"/>
      <c r="J131" s="202"/>
      <c r="K131" s="108" t="s">
        <v>36</v>
      </c>
      <c r="L131" s="179"/>
      <c r="M131" s="141">
        <v>5374</v>
      </c>
      <c r="N131" s="5">
        <f t="shared" si="15"/>
        <v>647567</v>
      </c>
      <c r="O131" s="64"/>
      <c r="P131" s="69"/>
    </row>
    <row r="132" spans="1:16" ht="13.5" thickBot="1" x14ac:dyDescent="0.25">
      <c r="A132" s="29"/>
      <c r="B132" s="49" t="s">
        <v>8</v>
      </c>
      <c r="C132" s="118"/>
      <c r="D132" s="118">
        <v>5</v>
      </c>
      <c r="E132" s="46" t="s">
        <v>19</v>
      </c>
      <c r="F132" s="51"/>
      <c r="G132" s="110"/>
      <c r="H132" s="183"/>
      <c r="I132" s="138"/>
      <c r="J132" s="208"/>
      <c r="K132" s="110" t="s">
        <v>36</v>
      </c>
      <c r="L132" s="183"/>
      <c r="M132" s="138">
        <v>4324</v>
      </c>
      <c r="N132" s="24">
        <f t="shared" si="15"/>
        <v>521042</v>
      </c>
      <c r="O132" s="64"/>
      <c r="P132" s="69"/>
    </row>
    <row r="133" spans="1:16" x14ac:dyDescent="0.2">
      <c r="A133" s="28"/>
      <c r="B133" s="95" t="s">
        <v>9</v>
      </c>
      <c r="C133" s="101"/>
      <c r="D133" s="101"/>
      <c r="E133" s="72" t="s">
        <v>4</v>
      </c>
      <c r="F133" s="97"/>
      <c r="G133" s="97"/>
      <c r="H133" s="182"/>
      <c r="I133" s="99"/>
      <c r="J133" s="207"/>
      <c r="K133" s="207"/>
      <c r="L133" s="182"/>
      <c r="M133" s="99"/>
      <c r="N133" s="21"/>
      <c r="O133" s="68"/>
    </row>
    <row r="134" spans="1:16" x14ac:dyDescent="0.2">
      <c r="A134" s="29" t="s">
        <v>29</v>
      </c>
      <c r="B134" s="191" t="s">
        <v>9</v>
      </c>
      <c r="C134" s="192"/>
      <c r="D134" s="192">
        <v>1</v>
      </c>
      <c r="E134" s="193" t="s">
        <v>137</v>
      </c>
      <c r="F134" s="43"/>
      <c r="G134" s="194" t="s">
        <v>141</v>
      </c>
      <c r="H134" s="179"/>
      <c r="I134" s="135">
        <v>23834</v>
      </c>
      <c r="J134" s="204">
        <f t="shared" ref="J134:J136" si="16">I134*$N$6</f>
        <v>2871997</v>
      </c>
      <c r="K134" s="204"/>
      <c r="L134" s="179"/>
      <c r="M134" s="141"/>
      <c r="N134" s="134"/>
      <c r="O134" s="68"/>
    </row>
    <row r="135" spans="1:16" x14ac:dyDescent="0.2">
      <c r="A135" s="29" t="s">
        <v>29</v>
      </c>
      <c r="B135" s="191" t="s">
        <v>9</v>
      </c>
      <c r="C135" s="192"/>
      <c r="D135" s="192">
        <v>2</v>
      </c>
      <c r="E135" s="193" t="s">
        <v>138</v>
      </c>
      <c r="F135" s="43"/>
      <c r="G135" s="194" t="s">
        <v>140</v>
      </c>
      <c r="H135" s="179"/>
      <c r="I135" s="135">
        <v>23001</v>
      </c>
      <c r="J135" s="204">
        <f t="shared" si="16"/>
        <v>2771620.5</v>
      </c>
      <c r="K135" s="204"/>
      <c r="L135" s="179"/>
      <c r="M135" s="141"/>
      <c r="N135" s="134"/>
      <c r="O135" s="68"/>
    </row>
    <row r="136" spans="1:16" x14ac:dyDescent="0.2">
      <c r="A136" s="29" t="s">
        <v>29</v>
      </c>
      <c r="B136" s="191" t="s">
        <v>9</v>
      </c>
      <c r="C136" s="192"/>
      <c r="D136" s="192">
        <v>3</v>
      </c>
      <c r="E136" s="193" t="s">
        <v>139</v>
      </c>
      <c r="F136" s="43"/>
      <c r="G136" s="194" t="s">
        <v>142</v>
      </c>
      <c r="H136" s="179"/>
      <c r="I136" s="135">
        <v>22169</v>
      </c>
      <c r="J136" s="204">
        <f t="shared" si="16"/>
        <v>2671364.5</v>
      </c>
      <c r="K136" s="204"/>
      <c r="L136" s="179"/>
      <c r="M136" s="141"/>
      <c r="N136" s="134"/>
      <c r="O136" s="68"/>
    </row>
    <row r="137" spans="1:16" x14ac:dyDescent="0.2">
      <c r="A137" s="28"/>
      <c r="B137" s="165" t="s">
        <v>9</v>
      </c>
      <c r="C137" s="39"/>
      <c r="D137" s="39">
        <v>4</v>
      </c>
      <c r="E137" s="57" t="s">
        <v>133</v>
      </c>
      <c r="F137" s="43"/>
      <c r="G137" s="188" t="s">
        <v>134</v>
      </c>
      <c r="H137" s="179"/>
      <c r="I137" s="141">
        <v>14578</v>
      </c>
      <c r="J137" s="204">
        <f>I137*$N$6</f>
        <v>1756649</v>
      </c>
      <c r="K137" s="204"/>
      <c r="L137" s="179"/>
      <c r="M137" s="141"/>
      <c r="N137" s="134"/>
      <c r="O137" s="68"/>
    </row>
    <row r="138" spans="1:16" x14ac:dyDescent="0.2">
      <c r="A138" s="29"/>
      <c r="B138" s="165" t="s">
        <v>9</v>
      </c>
      <c r="C138" s="39"/>
      <c r="D138" s="39">
        <v>5</v>
      </c>
      <c r="E138" s="57" t="s">
        <v>60</v>
      </c>
      <c r="F138" s="43"/>
      <c r="G138" s="189" t="s">
        <v>135</v>
      </c>
      <c r="H138" s="179"/>
      <c r="I138" s="141">
        <v>14791</v>
      </c>
      <c r="J138" s="204">
        <f>I138*$N$6</f>
        <v>1782315.5</v>
      </c>
      <c r="K138" s="204"/>
      <c r="L138" s="179"/>
      <c r="M138" s="141"/>
      <c r="N138" s="134"/>
      <c r="O138" s="68"/>
    </row>
    <row r="139" spans="1:16" x14ac:dyDescent="0.2">
      <c r="A139" s="29"/>
      <c r="B139" s="40" t="s">
        <v>9</v>
      </c>
      <c r="C139" s="150"/>
      <c r="D139" s="39">
        <v>6</v>
      </c>
      <c r="E139" s="57" t="s">
        <v>61</v>
      </c>
      <c r="F139" s="43"/>
      <c r="G139" s="189" t="s">
        <v>134</v>
      </c>
      <c r="H139" s="179"/>
      <c r="I139" s="141">
        <v>14251</v>
      </c>
      <c r="J139" s="204">
        <f t="shared" ref="J139:J141" si="17">I139*$N$6</f>
        <v>1717245.5</v>
      </c>
      <c r="K139" s="204"/>
      <c r="L139" s="179"/>
      <c r="M139" s="141"/>
      <c r="N139" s="134"/>
      <c r="O139" s="68"/>
    </row>
    <row r="140" spans="1:16" x14ac:dyDescent="0.2">
      <c r="A140" s="30"/>
      <c r="B140" s="40" t="s">
        <v>9</v>
      </c>
      <c r="C140" s="150"/>
      <c r="D140" s="39">
        <v>7</v>
      </c>
      <c r="E140" s="57" t="s">
        <v>59</v>
      </c>
      <c r="F140" s="43"/>
      <c r="G140" s="190" t="s">
        <v>136</v>
      </c>
      <c r="H140" s="179"/>
      <c r="I140" s="141">
        <v>13335</v>
      </c>
      <c r="J140" s="204">
        <f t="shared" si="17"/>
        <v>1606867.5</v>
      </c>
      <c r="K140" s="204"/>
      <c r="L140" s="179"/>
      <c r="M140" s="141"/>
      <c r="N140" s="134"/>
      <c r="O140" s="68"/>
    </row>
    <row r="141" spans="1:16" x14ac:dyDescent="0.2">
      <c r="A141" s="30"/>
      <c r="B141" s="40" t="s">
        <v>9</v>
      </c>
      <c r="C141" s="150"/>
      <c r="D141" s="39">
        <v>8</v>
      </c>
      <c r="E141" s="57" t="s">
        <v>37</v>
      </c>
      <c r="F141" s="43"/>
      <c r="G141" s="189" t="s">
        <v>134</v>
      </c>
      <c r="H141" s="179"/>
      <c r="I141" s="141">
        <v>11780</v>
      </c>
      <c r="J141" s="204">
        <f t="shared" si="17"/>
        <v>1419490</v>
      </c>
      <c r="K141" s="204"/>
      <c r="L141" s="179"/>
      <c r="M141" s="141"/>
      <c r="N141" s="134"/>
      <c r="O141" s="68"/>
    </row>
    <row r="142" spans="1:16" x14ac:dyDescent="0.2">
      <c r="A142" s="28"/>
      <c r="B142" s="20" t="s">
        <v>10</v>
      </c>
      <c r="C142" s="91"/>
      <c r="D142" s="91"/>
      <c r="E142" s="22" t="s">
        <v>5</v>
      </c>
      <c r="F142" s="102"/>
      <c r="G142" s="102"/>
      <c r="H142" s="181"/>
      <c r="I142" s="92"/>
      <c r="J142" s="203"/>
      <c r="K142" s="203"/>
      <c r="L142" s="181"/>
      <c r="M142" s="92"/>
      <c r="N142" s="93"/>
      <c r="O142" s="68"/>
    </row>
    <row r="143" spans="1:16" x14ac:dyDescent="0.2">
      <c r="A143" s="28"/>
      <c r="B143" s="105" t="s">
        <v>10</v>
      </c>
      <c r="C143" s="154"/>
      <c r="D143" s="120">
        <v>1</v>
      </c>
      <c r="E143" s="81" t="s">
        <v>48</v>
      </c>
      <c r="F143" s="111" t="s">
        <v>18</v>
      </c>
      <c r="G143" s="133" t="s">
        <v>57</v>
      </c>
      <c r="H143" s="179"/>
      <c r="I143" s="141">
        <v>15090</v>
      </c>
      <c r="J143" s="202">
        <f>I143*$N$6</f>
        <v>1818345</v>
      </c>
      <c r="K143" s="202"/>
      <c r="L143" s="179"/>
      <c r="M143" s="141"/>
      <c r="N143" s="5"/>
      <c r="O143" s="104" t="s">
        <v>14</v>
      </c>
    </row>
    <row r="144" spans="1:16" x14ac:dyDescent="0.2">
      <c r="A144" s="28"/>
      <c r="B144" s="105" t="s">
        <v>10</v>
      </c>
      <c r="C144" s="154"/>
      <c r="D144" s="120">
        <v>2</v>
      </c>
      <c r="E144" s="81" t="s">
        <v>47</v>
      </c>
      <c r="F144" s="111" t="s">
        <v>18</v>
      </c>
      <c r="G144" s="167" t="s">
        <v>35</v>
      </c>
      <c r="H144" s="179"/>
      <c r="I144" s="141">
        <v>14849</v>
      </c>
      <c r="J144" s="202">
        <f t="shared" ref="J144:J146" si="18">I144*$N$6</f>
        <v>1789304.5</v>
      </c>
      <c r="K144" s="202"/>
      <c r="L144" s="179"/>
      <c r="M144" s="141"/>
      <c r="N144" s="5"/>
      <c r="O144" s="104" t="s">
        <v>14</v>
      </c>
    </row>
    <row r="145" spans="1:15" x14ac:dyDescent="0.2">
      <c r="A145" s="30"/>
      <c r="B145" s="47" t="s">
        <v>10</v>
      </c>
      <c r="C145" s="153"/>
      <c r="D145" s="119">
        <v>1</v>
      </c>
      <c r="E145" s="58" t="s">
        <v>30</v>
      </c>
      <c r="F145" s="60"/>
      <c r="G145" s="133" t="s">
        <v>57</v>
      </c>
      <c r="H145" s="179"/>
      <c r="I145" s="141">
        <v>12663</v>
      </c>
      <c r="J145" s="202">
        <f t="shared" si="18"/>
        <v>1525891.5</v>
      </c>
      <c r="K145" s="202"/>
      <c r="L145" s="179"/>
      <c r="M145" s="141"/>
      <c r="N145" s="5"/>
      <c r="O145" s="65"/>
    </row>
    <row r="146" spans="1:15" x14ac:dyDescent="0.2">
      <c r="A146" s="30"/>
      <c r="B146" s="47" t="s">
        <v>10</v>
      </c>
      <c r="C146" s="153"/>
      <c r="D146" s="119">
        <v>2</v>
      </c>
      <c r="E146" s="58" t="s">
        <v>31</v>
      </c>
      <c r="F146" s="59"/>
      <c r="G146" s="167" t="s">
        <v>35</v>
      </c>
      <c r="H146" s="179"/>
      <c r="I146" s="141">
        <v>12438</v>
      </c>
      <c r="J146" s="202">
        <f t="shared" si="18"/>
        <v>1498779</v>
      </c>
      <c r="K146" s="202"/>
      <c r="L146" s="179"/>
      <c r="M146" s="141"/>
      <c r="N146" s="5"/>
      <c r="O146" s="65"/>
    </row>
    <row r="147" spans="1:15" x14ac:dyDescent="0.2">
      <c r="A147" s="30" t="s">
        <v>29</v>
      </c>
      <c r="B147" s="214" t="s">
        <v>10</v>
      </c>
      <c r="C147" s="218"/>
      <c r="D147" s="219">
        <v>3</v>
      </c>
      <c r="E147" s="220" t="s">
        <v>179</v>
      </c>
      <c r="F147" s="59"/>
      <c r="G147" s="221"/>
      <c r="H147" s="179"/>
      <c r="I147" s="141"/>
      <c r="J147" s="202"/>
      <c r="K147" s="221" t="s">
        <v>36</v>
      </c>
      <c r="L147" s="179"/>
      <c r="M147" s="135">
        <v>4210</v>
      </c>
      <c r="N147" s="5">
        <f>M147*N6</f>
        <v>507305</v>
      </c>
      <c r="O147" s="65"/>
    </row>
    <row r="148" spans="1:15" x14ac:dyDescent="0.2">
      <c r="A148" s="28"/>
      <c r="B148" s="20" t="s">
        <v>11</v>
      </c>
      <c r="C148" s="98"/>
      <c r="D148" s="98"/>
      <c r="E148" s="22" t="s">
        <v>6</v>
      </c>
      <c r="F148" s="102"/>
      <c r="G148" s="102"/>
      <c r="H148" s="181"/>
      <c r="I148" s="92"/>
      <c r="J148" s="203"/>
      <c r="K148" s="203"/>
      <c r="L148" s="181"/>
      <c r="M148" s="92"/>
      <c r="N148" s="93"/>
      <c r="O148" s="65"/>
    </row>
    <row r="149" spans="1:15" x14ac:dyDescent="0.2">
      <c r="A149" s="28"/>
      <c r="B149" s="106" t="s">
        <v>12</v>
      </c>
      <c r="C149" s="154"/>
      <c r="D149" s="120">
        <v>1</v>
      </c>
      <c r="E149" s="70" t="s">
        <v>50</v>
      </c>
      <c r="F149" s="113" t="s">
        <v>18</v>
      </c>
      <c r="G149" s="112" t="s">
        <v>62</v>
      </c>
      <c r="H149" s="179"/>
      <c r="I149" s="141">
        <v>23767</v>
      </c>
      <c r="J149" s="209">
        <f>I149*$N$6</f>
        <v>2863923.5</v>
      </c>
      <c r="K149" s="209"/>
      <c r="L149" s="179"/>
      <c r="M149" s="141"/>
      <c r="N149" s="103"/>
      <c r="O149" s="104" t="s">
        <v>14</v>
      </c>
    </row>
    <row r="150" spans="1:15" x14ac:dyDescent="0.2">
      <c r="A150" s="28"/>
      <c r="B150" s="106" t="s">
        <v>12</v>
      </c>
      <c r="C150" s="154"/>
      <c r="D150" s="120">
        <v>2</v>
      </c>
      <c r="E150" s="70" t="s">
        <v>49</v>
      </c>
      <c r="F150" s="113" t="s">
        <v>18</v>
      </c>
      <c r="G150" s="112" t="s">
        <v>62</v>
      </c>
      <c r="H150" s="179"/>
      <c r="I150" s="141">
        <v>21747</v>
      </c>
      <c r="J150" s="209">
        <f t="shared" ref="J150:J156" si="19">I150*$N$6</f>
        <v>2620513.5</v>
      </c>
      <c r="K150" s="209"/>
      <c r="L150" s="179"/>
      <c r="M150" s="141"/>
      <c r="N150" s="103"/>
      <c r="O150" s="104" t="s">
        <v>14</v>
      </c>
    </row>
    <row r="151" spans="1:15" x14ac:dyDescent="0.2">
      <c r="A151" s="29"/>
      <c r="B151" s="106" t="s">
        <v>12</v>
      </c>
      <c r="C151" s="154"/>
      <c r="D151" s="120">
        <v>3</v>
      </c>
      <c r="E151" s="70" t="s">
        <v>52</v>
      </c>
      <c r="F151" s="113" t="s">
        <v>18</v>
      </c>
      <c r="G151" s="112"/>
      <c r="H151" s="179"/>
      <c r="I151" s="141">
        <v>18638</v>
      </c>
      <c r="J151" s="209">
        <f t="shared" si="19"/>
        <v>2245879</v>
      </c>
      <c r="K151" s="112" t="s">
        <v>74</v>
      </c>
      <c r="L151" s="179"/>
      <c r="M151" s="141">
        <v>23643</v>
      </c>
      <c r="N151" s="103">
        <f>M151*N6</f>
        <v>2848981.5</v>
      </c>
      <c r="O151" s="104" t="s">
        <v>14</v>
      </c>
    </row>
    <row r="152" spans="1:15" x14ac:dyDescent="0.2">
      <c r="A152" s="29"/>
      <c r="B152" s="106" t="s">
        <v>12</v>
      </c>
      <c r="C152" s="155"/>
      <c r="D152" s="139">
        <v>4</v>
      </c>
      <c r="E152" s="140" t="s">
        <v>55</v>
      </c>
      <c r="F152" s="113" t="s">
        <v>18</v>
      </c>
      <c r="G152" s="112" t="s">
        <v>36</v>
      </c>
      <c r="H152" s="184"/>
      <c r="I152" s="141">
        <v>14094</v>
      </c>
      <c r="J152" s="209">
        <f t="shared" si="19"/>
        <v>1698327</v>
      </c>
      <c r="K152" s="232"/>
      <c r="L152" s="184"/>
      <c r="M152" s="141"/>
      <c r="N152" s="103"/>
      <c r="O152" s="104" t="s">
        <v>14</v>
      </c>
    </row>
    <row r="153" spans="1:15" x14ac:dyDescent="0.2">
      <c r="A153" s="30"/>
      <c r="B153" s="53" t="s">
        <v>12</v>
      </c>
      <c r="C153" s="152"/>
      <c r="D153" s="119">
        <v>1</v>
      </c>
      <c r="E153" s="89" t="s">
        <v>32</v>
      </c>
      <c r="F153" s="114"/>
      <c r="G153" s="112" t="s">
        <v>62</v>
      </c>
      <c r="H153" s="185"/>
      <c r="I153" s="80">
        <v>19862</v>
      </c>
      <c r="J153" s="209">
        <f t="shared" si="19"/>
        <v>2393371</v>
      </c>
      <c r="K153" s="232"/>
      <c r="L153" s="185"/>
      <c r="M153" s="141"/>
      <c r="N153" s="103"/>
      <c r="O153" s="65"/>
    </row>
    <row r="154" spans="1:15" x14ac:dyDescent="0.2">
      <c r="A154" s="30"/>
      <c r="B154" s="40" t="s">
        <v>12</v>
      </c>
      <c r="C154" s="152"/>
      <c r="D154" s="119">
        <v>2</v>
      </c>
      <c r="E154" s="70" t="s">
        <v>33</v>
      </c>
      <c r="F154" s="115"/>
      <c r="G154" s="112" t="s">
        <v>36</v>
      </c>
      <c r="H154" s="179"/>
      <c r="I154" s="141">
        <v>18803</v>
      </c>
      <c r="J154" s="209">
        <f t="shared" si="19"/>
        <v>2265761.5</v>
      </c>
      <c r="K154" s="232"/>
      <c r="L154" s="179"/>
      <c r="M154" s="141"/>
      <c r="N154" s="103"/>
      <c r="O154" s="65"/>
    </row>
    <row r="155" spans="1:15" x14ac:dyDescent="0.2">
      <c r="A155" s="30"/>
      <c r="B155" s="40" t="s">
        <v>12</v>
      </c>
      <c r="C155" s="152"/>
      <c r="D155" s="119">
        <v>3</v>
      </c>
      <c r="E155" s="70" t="s">
        <v>53</v>
      </c>
      <c r="F155" s="116"/>
      <c r="G155" s="112"/>
      <c r="H155" s="186"/>
      <c r="I155" s="136">
        <v>15872</v>
      </c>
      <c r="J155" s="209">
        <f t="shared" si="19"/>
        <v>1912576</v>
      </c>
      <c r="K155" s="112" t="s">
        <v>74</v>
      </c>
      <c r="L155" s="186"/>
      <c r="M155" s="141">
        <v>20605</v>
      </c>
      <c r="N155" s="103">
        <f>M155*N6</f>
        <v>2482902.5</v>
      </c>
      <c r="O155" s="65"/>
    </row>
    <row r="156" spans="1:15" ht="13.5" thickBot="1" x14ac:dyDescent="0.25">
      <c r="A156" s="30"/>
      <c r="B156" s="156" t="s">
        <v>12</v>
      </c>
      <c r="C156" s="157"/>
      <c r="D156" s="158">
        <v>4</v>
      </c>
      <c r="E156" s="159" t="s">
        <v>56</v>
      </c>
      <c r="F156" s="51"/>
      <c r="G156" s="160" t="s">
        <v>36</v>
      </c>
      <c r="H156" s="187"/>
      <c r="I156" s="161">
        <v>11918</v>
      </c>
      <c r="J156" s="210">
        <f t="shared" si="19"/>
        <v>1436119</v>
      </c>
      <c r="K156" s="210"/>
      <c r="L156" s="187"/>
      <c r="M156" s="138"/>
      <c r="N156" s="162"/>
      <c r="O156" s="65"/>
    </row>
    <row r="157" spans="1:15" ht="27" customHeight="1" x14ac:dyDescent="0.2">
      <c r="A157" s="30"/>
      <c r="L157" s="1"/>
      <c r="O157" s="1"/>
    </row>
    <row r="158" spans="1:15" x14ac:dyDescent="0.2">
      <c r="A158" s="30"/>
      <c r="L158" s="1"/>
      <c r="O158" s="1"/>
    </row>
  </sheetData>
  <sheetProtection algorithmName="SHA-512" hashValue="ph3XWHrJDAT7SxZtaxljNkUqHbih9M1KfwvXYOczu/DkqndUkeGrrAUNd0akq9nNfcuXXuN60l0XpUJHPUxfRQ==" saltValue="KdYgIJQ2YaReT6G31hJQJQ==" spinCount="100000" sheet="1" autoFilter="0"/>
  <autoFilter ref="B9:F156" xr:uid="{DC9A4F81-247D-41D5-AAA1-1D672BF70698}"/>
  <sortState xmlns:xlrd2="http://schemas.microsoft.com/office/spreadsheetml/2017/richdata2" ref="B128:N133">
    <sortCondition ref="D128:D133"/>
  </sortState>
  <mergeCells count="2">
    <mergeCell ref="B4:N4"/>
    <mergeCell ref="B5:N5"/>
  </mergeCells>
  <phoneticPr fontId="18" type="noConversion"/>
  <pageMargins left="0.39370078740157483" right="0.74803149606299213" top="0.98425196850393704" bottom="0.98425196850393704" header="0.51181102362204722" footer="0.51181102362204722"/>
  <pageSetup paperSize="9" scale="57" fitToHeight="2" orientation="portrait" horizontalDpi="4294967293" verticalDpi="4294967293" r:id="rId1"/>
  <headerFooter alignWithMargins="0">
    <oddHeader>&amp;L&amp;D &amp;T&amp;CDKS d.o.o.
Tržaška cesta 43a
2000 Maribor&amp;R&amp;N</oddHeader>
    <oddFooter>&amp;Cwww.dks.si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33" sqref="J3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4" sqref="E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2022 SR</vt:lpstr>
      <vt:lpstr>Sheet2</vt:lpstr>
      <vt:lpstr>Sheet3</vt:lpstr>
      <vt:lpstr>'2022 SR'!Področje_tiskanja</vt:lpstr>
    </vt:vector>
  </TitlesOfParts>
  <Company>DKS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Darko Šparl</cp:lastModifiedBy>
  <cp:lastPrinted>2019-09-20T07:56:30Z</cp:lastPrinted>
  <dcterms:created xsi:type="dcterms:W3CDTF">1998-11-02T12:44:47Z</dcterms:created>
  <dcterms:modified xsi:type="dcterms:W3CDTF">2022-10-03T08:25:34Z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-671439457</vt:i4>
  </property>
  <property fmtid="{D5CDD505-2E9C-101B-9397-08002B2CF9AE}" pid="3" name="_EmailSubject">
    <vt:lpwstr>CENIK</vt:lpwstr>
  </property>
  <property fmtid="{D5CDD505-2E9C-101B-9397-08002B2CF9AE}" pid="4" name="_AuthorEmail">
    <vt:lpwstr>motopanigaz@siol.net</vt:lpwstr>
  </property>
  <property fmtid="{D5CDD505-2E9C-101B-9397-08002B2CF9AE}" pid="5" name="_AuthorEmailDisplayName">
    <vt:lpwstr>moto</vt:lpwstr>
  </property>
  <property fmtid="{D5CDD505-2E9C-101B-9397-08002B2CF9AE}" pid="6" name="_ReviewingToolsShownOnce">
    <vt:lpwstr/>
  </property>
</Properties>
</file>